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C\Documents\0 - Akce\1 - Zakázky\201824-1 - ÚnO - Propojka Dělnická - DUR+DSP\"/>
    </mc:Choice>
  </mc:AlternateContent>
  <bookViews>
    <workbookView xWindow="0" yWindow="450" windowWidth="23970" windowHeight="10260"/>
  </bookViews>
  <sheets>
    <sheet name="Rekapitulace stavby" sheetId="1" r:id="rId1"/>
    <sheet name="SO 101 - Zpevněné plochy" sheetId="2" r:id="rId2"/>
  </sheets>
  <definedNames>
    <definedName name="_xlnm._FilterDatabase" localSheetId="1" hidden="1">'SO 101 - Zpevněné plochy'!$C$98:$K$557</definedName>
    <definedName name="_xlnm.Print_Titles" localSheetId="0">'Rekapitulace stavby'!$52:$52</definedName>
    <definedName name="_xlnm.Print_Titles" localSheetId="1">'SO 101 - Zpevněné plochy'!$98:$98</definedName>
    <definedName name="_xlnm.Print_Area" localSheetId="0">'Rekapitulace stavby'!$D$4:$AO$36,'Rekapitulace stavby'!$C$42:$AQ$56</definedName>
    <definedName name="_xlnm.Print_Area" localSheetId="1">'SO 101 - Zpevněné plochy'!$C$4:$J$39,'SO 101 - Zpevněné plochy'!$C$45:$J$80,'SO 101 - Zpevněné plochy'!$C$86:$K$557</definedName>
  </definedNames>
  <calcPr calcId="152511"/>
</workbook>
</file>

<file path=xl/calcChain.xml><?xml version="1.0" encoding="utf-8"?>
<calcChain xmlns="http://schemas.openxmlformats.org/spreadsheetml/2006/main">
  <c r="J37" i="2" l="1"/>
  <c r="J36" i="2"/>
  <c r="AY55" i="1" s="1"/>
  <c r="J35" i="2"/>
  <c r="AX55" i="1"/>
  <c r="BI556" i="2"/>
  <c r="BH556" i="2"/>
  <c r="BG556" i="2"/>
  <c r="BF556" i="2"/>
  <c r="T556" i="2"/>
  <c r="T555" i="2" s="1"/>
  <c r="R556" i="2"/>
  <c r="R555" i="2"/>
  <c r="P556" i="2"/>
  <c r="P555" i="2" s="1"/>
  <c r="BK556" i="2"/>
  <c r="BK555" i="2" s="1"/>
  <c r="J555" i="2" s="1"/>
  <c r="J79" i="2" s="1"/>
  <c r="J556" i="2"/>
  <c r="BE556" i="2"/>
  <c r="BI553" i="2"/>
  <c r="BH553" i="2"/>
  <c r="BG553" i="2"/>
  <c r="BF553" i="2"/>
  <c r="T553" i="2"/>
  <c r="R553" i="2"/>
  <c r="P553" i="2"/>
  <c r="BK553" i="2"/>
  <c r="J553" i="2"/>
  <c r="BE553" i="2" s="1"/>
  <c r="BI551" i="2"/>
  <c r="BH551" i="2"/>
  <c r="BG551" i="2"/>
  <c r="BF551" i="2"/>
  <c r="T551" i="2"/>
  <c r="T550" i="2" s="1"/>
  <c r="R551" i="2"/>
  <c r="R550" i="2" s="1"/>
  <c r="P551" i="2"/>
  <c r="BK551" i="2"/>
  <c r="BK550" i="2" s="1"/>
  <c r="J550" i="2" s="1"/>
  <c r="J78" i="2" s="1"/>
  <c r="J551" i="2"/>
  <c r="BE551" i="2"/>
  <c r="BI548" i="2"/>
  <c r="BH548" i="2"/>
  <c r="BG548" i="2"/>
  <c r="BF548" i="2"/>
  <c r="T548" i="2"/>
  <c r="T547" i="2" s="1"/>
  <c r="T546" i="2" s="1"/>
  <c r="R548" i="2"/>
  <c r="R547" i="2"/>
  <c r="P548" i="2"/>
  <c r="P547" i="2" s="1"/>
  <c r="BK548" i="2"/>
  <c r="BK547" i="2"/>
  <c r="J547" i="2" s="1"/>
  <c r="BK546" i="2"/>
  <c r="J546" i="2" s="1"/>
  <c r="J76" i="2" s="1"/>
  <c r="J548" i="2"/>
  <c r="BE548" i="2" s="1"/>
  <c r="J77" i="2"/>
  <c r="BI543" i="2"/>
  <c r="BH543" i="2"/>
  <c r="BG543" i="2"/>
  <c r="BF543" i="2"/>
  <c r="T543" i="2"/>
  <c r="R543" i="2"/>
  <c r="P543" i="2"/>
  <c r="BK543" i="2"/>
  <c r="J543" i="2"/>
  <c r="BE543" i="2" s="1"/>
  <c r="BI539" i="2"/>
  <c r="BH539" i="2"/>
  <c r="BG539" i="2"/>
  <c r="BF539" i="2"/>
  <c r="T539" i="2"/>
  <c r="R539" i="2"/>
  <c r="P539" i="2"/>
  <c r="BK539" i="2"/>
  <c r="J539" i="2"/>
  <c r="BE539" i="2" s="1"/>
  <c r="BI535" i="2"/>
  <c r="BH535" i="2"/>
  <c r="BG535" i="2"/>
  <c r="BF535" i="2"/>
  <c r="T535" i="2"/>
  <c r="R535" i="2"/>
  <c r="R534" i="2" s="1"/>
  <c r="P535" i="2"/>
  <c r="BK535" i="2"/>
  <c r="BK534" i="2" s="1"/>
  <c r="J534" i="2" s="1"/>
  <c r="J75" i="2" s="1"/>
  <c r="J535" i="2"/>
  <c r="BE535" i="2"/>
  <c r="BI530" i="2"/>
  <c r="BH530" i="2"/>
  <c r="BG530" i="2"/>
  <c r="BF530" i="2"/>
  <c r="T530" i="2"/>
  <c r="R530" i="2"/>
  <c r="P530" i="2"/>
  <c r="BK530" i="2"/>
  <c r="J530" i="2"/>
  <c r="BE530" i="2" s="1"/>
  <c r="BI526" i="2"/>
  <c r="BH526" i="2"/>
  <c r="BG526" i="2"/>
  <c r="BF526" i="2"/>
  <c r="T526" i="2"/>
  <c r="R526" i="2"/>
  <c r="P526" i="2"/>
  <c r="BK526" i="2"/>
  <c r="J526" i="2"/>
  <c r="BE526" i="2" s="1"/>
  <c r="BI523" i="2"/>
  <c r="BH523" i="2"/>
  <c r="BG523" i="2"/>
  <c r="BF523" i="2"/>
  <c r="T523" i="2"/>
  <c r="R523" i="2"/>
  <c r="R522" i="2"/>
  <c r="P523" i="2"/>
  <c r="P522" i="2" s="1"/>
  <c r="BK523" i="2"/>
  <c r="BK522" i="2"/>
  <c r="J522" i="2" s="1"/>
  <c r="J523" i="2"/>
  <c r="BE523" i="2" s="1"/>
  <c r="J74" i="2"/>
  <c r="BI518" i="2"/>
  <c r="BH518" i="2"/>
  <c r="BG518" i="2"/>
  <c r="BF518" i="2"/>
  <c r="T518" i="2"/>
  <c r="R518" i="2"/>
  <c r="P518" i="2"/>
  <c r="BK518" i="2"/>
  <c r="J518" i="2"/>
  <c r="BE518" i="2" s="1"/>
  <c r="BI512" i="2"/>
  <c r="BH512" i="2"/>
  <c r="BG512" i="2"/>
  <c r="BF512" i="2"/>
  <c r="T512" i="2"/>
  <c r="R512" i="2"/>
  <c r="P512" i="2"/>
  <c r="BK512" i="2"/>
  <c r="J512" i="2"/>
  <c r="BE512" i="2" s="1"/>
  <c r="BI509" i="2"/>
  <c r="BH509" i="2"/>
  <c r="BG509" i="2"/>
  <c r="BF509" i="2"/>
  <c r="T509" i="2"/>
  <c r="R509" i="2"/>
  <c r="P509" i="2"/>
  <c r="BK509" i="2"/>
  <c r="J509" i="2"/>
  <c r="BE509" i="2" s="1"/>
  <c r="BI506" i="2"/>
  <c r="BH506" i="2"/>
  <c r="BG506" i="2"/>
  <c r="BF506" i="2"/>
  <c r="T506" i="2"/>
  <c r="R506" i="2"/>
  <c r="P506" i="2"/>
  <c r="BK506" i="2"/>
  <c r="J506" i="2"/>
  <c r="BE506" i="2" s="1"/>
  <c r="BI503" i="2"/>
  <c r="BH503" i="2"/>
  <c r="BG503" i="2"/>
  <c r="BF503" i="2"/>
  <c r="T503" i="2"/>
  <c r="R503" i="2"/>
  <c r="P503" i="2"/>
  <c r="BK503" i="2"/>
  <c r="J503" i="2"/>
  <c r="BE503" i="2" s="1"/>
  <c r="BI495" i="2"/>
  <c r="BH495" i="2"/>
  <c r="BG495" i="2"/>
  <c r="BF495" i="2"/>
  <c r="T495" i="2"/>
  <c r="R495" i="2"/>
  <c r="R494" i="2"/>
  <c r="R493" i="2" s="1"/>
  <c r="P495" i="2"/>
  <c r="BK495" i="2"/>
  <c r="BK494" i="2"/>
  <c r="J494" i="2" s="1"/>
  <c r="BK493" i="2"/>
  <c r="J493" i="2" s="1"/>
  <c r="J71" i="2" s="1"/>
  <c r="J495" i="2"/>
  <c r="BE495" i="2" s="1"/>
  <c r="J72" i="2"/>
  <c r="BI491" i="2"/>
  <c r="BH491" i="2"/>
  <c r="BG491" i="2"/>
  <c r="BF491" i="2"/>
  <c r="T491" i="2"/>
  <c r="T490" i="2" s="1"/>
  <c r="R491" i="2"/>
  <c r="R490" i="2" s="1"/>
  <c r="P491" i="2"/>
  <c r="P490" i="2" s="1"/>
  <c r="BK491" i="2"/>
  <c r="BK490" i="2" s="1"/>
  <c r="J490" i="2" s="1"/>
  <c r="J70" i="2" s="1"/>
  <c r="J491" i="2"/>
  <c r="BE491" i="2"/>
  <c r="BI486" i="2"/>
  <c r="BH486" i="2"/>
  <c r="BG486" i="2"/>
  <c r="BF486" i="2"/>
  <c r="T486" i="2"/>
  <c r="R486" i="2"/>
  <c r="P486" i="2"/>
  <c r="BK486" i="2"/>
  <c r="J486" i="2"/>
  <c r="BE486" i="2" s="1"/>
  <c r="BI482" i="2"/>
  <c r="BH482" i="2"/>
  <c r="BG482" i="2"/>
  <c r="BF482" i="2"/>
  <c r="T482" i="2"/>
  <c r="R482" i="2"/>
  <c r="P482" i="2"/>
  <c r="BK482" i="2"/>
  <c r="J482" i="2"/>
  <c r="BE482" i="2" s="1"/>
  <c r="BI478" i="2"/>
  <c r="BH478" i="2"/>
  <c r="BG478" i="2"/>
  <c r="BF478" i="2"/>
  <c r="T478" i="2"/>
  <c r="R478" i="2"/>
  <c r="P478" i="2"/>
  <c r="BK478" i="2"/>
  <c r="J478" i="2"/>
  <c r="BE478" i="2" s="1"/>
  <c r="BI474" i="2"/>
  <c r="BH474" i="2"/>
  <c r="BG474" i="2"/>
  <c r="BF474" i="2"/>
  <c r="T474" i="2"/>
  <c r="R474" i="2"/>
  <c r="P474" i="2"/>
  <c r="BK474" i="2"/>
  <c r="J474" i="2"/>
  <c r="BE474" i="2" s="1"/>
  <c r="BI466" i="2"/>
  <c r="BH466" i="2"/>
  <c r="BG466" i="2"/>
  <c r="BF466" i="2"/>
  <c r="T466" i="2"/>
  <c r="R466" i="2"/>
  <c r="P466" i="2"/>
  <c r="BK466" i="2"/>
  <c r="J466" i="2"/>
  <c r="BE466" i="2" s="1"/>
  <c r="BI462" i="2"/>
  <c r="BH462" i="2"/>
  <c r="BG462" i="2"/>
  <c r="BF462" i="2"/>
  <c r="T462" i="2"/>
  <c r="R462" i="2"/>
  <c r="P462" i="2"/>
  <c r="BK462" i="2"/>
  <c r="J462" i="2"/>
  <c r="BE462" i="2" s="1"/>
  <c r="BI458" i="2"/>
  <c r="BH458" i="2"/>
  <c r="BG458" i="2"/>
  <c r="BF458" i="2"/>
  <c r="T458" i="2"/>
  <c r="R458" i="2"/>
  <c r="R457" i="2" s="1"/>
  <c r="P458" i="2"/>
  <c r="P457" i="2" s="1"/>
  <c r="BK458" i="2"/>
  <c r="BK457" i="2" s="1"/>
  <c r="J457" i="2"/>
  <c r="J69" i="2" s="1"/>
  <c r="J458" i="2"/>
  <c r="BE458" i="2"/>
  <c r="BI453" i="2"/>
  <c r="BH453" i="2"/>
  <c r="BG453" i="2"/>
  <c r="BF453" i="2"/>
  <c r="T453" i="2"/>
  <c r="R453" i="2"/>
  <c r="P453" i="2"/>
  <c r="BK453" i="2"/>
  <c r="J453" i="2"/>
  <c r="BE453" i="2" s="1"/>
  <c r="BI449" i="2"/>
  <c r="BH449" i="2"/>
  <c r="BG449" i="2"/>
  <c r="BF449" i="2"/>
  <c r="T449" i="2"/>
  <c r="R449" i="2"/>
  <c r="P449" i="2"/>
  <c r="BK449" i="2"/>
  <c r="J449" i="2"/>
  <c r="BE449" i="2" s="1"/>
  <c r="BI445" i="2"/>
  <c r="BH445" i="2"/>
  <c r="BG445" i="2"/>
  <c r="BF445" i="2"/>
  <c r="T445" i="2"/>
  <c r="R445" i="2"/>
  <c r="P445" i="2"/>
  <c r="BK445" i="2"/>
  <c r="J445" i="2"/>
  <c r="BE445" i="2" s="1"/>
  <c r="BI441" i="2"/>
  <c r="BH441" i="2"/>
  <c r="BG441" i="2"/>
  <c r="BF441" i="2"/>
  <c r="T441" i="2"/>
  <c r="R441" i="2"/>
  <c r="P441" i="2"/>
  <c r="BK441" i="2"/>
  <c r="J441" i="2"/>
  <c r="BE441" i="2" s="1"/>
  <c r="BI437" i="2"/>
  <c r="BH437" i="2"/>
  <c r="BG437" i="2"/>
  <c r="BF437" i="2"/>
  <c r="T437" i="2"/>
  <c r="R437" i="2"/>
  <c r="P437" i="2"/>
  <c r="BK437" i="2"/>
  <c r="J437" i="2"/>
  <c r="BE437" i="2" s="1"/>
  <c r="BI433" i="2"/>
  <c r="BH433" i="2"/>
  <c r="BG433" i="2"/>
  <c r="BF433" i="2"/>
  <c r="T433" i="2"/>
  <c r="R433" i="2"/>
  <c r="P433" i="2"/>
  <c r="BK433" i="2"/>
  <c r="J433" i="2"/>
  <c r="BE433" i="2" s="1"/>
  <c r="BI429" i="2"/>
  <c r="BH429" i="2"/>
  <c r="BG429" i="2"/>
  <c r="BF429" i="2"/>
  <c r="T429" i="2"/>
  <c r="R429" i="2"/>
  <c r="P429" i="2"/>
  <c r="BK429" i="2"/>
  <c r="J429" i="2"/>
  <c r="BE429" i="2" s="1"/>
  <c r="BI425" i="2"/>
  <c r="BH425" i="2"/>
  <c r="BG425" i="2"/>
  <c r="BF425" i="2"/>
  <c r="T425" i="2"/>
  <c r="R425" i="2"/>
  <c r="P425" i="2"/>
  <c r="BK425" i="2"/>
  <c r="J425" i="2"/>
  <c r="BE425" i="2" s="1"/>
  <c r="BI421" i="2"/>
  <c r="BH421" i="2"/>
  <c r="BG421" i="2"/>
  <c r="BF421" i="2"/>
  <c r="T421" i="2"/>
  <c r="R421" i="2"/>
  <c r="P421" i="2"/>
  <c r="BK421" i="2"/>
  <c r="J421" i="2"/>
  <c r="BE421" i="2" s="1"/>
  <c r="BI417" i="2"/>
  <c r="BH417" i="2"/>
  <c r="BG417" i="2"/>
  <c r="BF417" i="2"/>
  <c r="T417" i="2"/>
  <c r="R417" i="2"/>
  <c r="P417" i="2"/>
  <c r="BK417" i="2"/>
  <c r="J417" i="2"/>
  <c r="BE417" i="2" s="1"/>
  <c r="BI413" i="2"/>
  <c r="BH413" i="2"/>
  <c r="BG413" i="2"/>
  <c r="BF413" i="2"/>
  <c r="T413" i="2"/>
  <c r="R413" i="2"/>
  <c r="R412" i="2" s="1"/>
  <c r="P413" i="2"/>
  <c r="BK413" i="2"/>
  <c r="BK412" i="2" s="1"/>
  <c r="J412" i="2" s="1"/>
  <c r="J68" i="2" s="1"/>
  <c r="J413" i="2"/>
  <c r="BE413" i="2"/>
  <c r="BI408" i="2"/>
  <c r="BH408" i="2"/>
  <c r="BG408" i="2"/>
  <c r="BF408" i="2"/>
  <c r="T408" i="2"/>
  <c r="R408" i="2"/>
  <c r="P408" i="2"/>
  <c r="BK408" i="2"/>
  <c r="J408" i="2"/>
  <c r="BE408" i="2" s="1"/>
  <c r="BI404" i="2"/>
  <c r="BH404" i="2"/>
  <c r="BG404" i="2"/>
  <c r="BF404" i="2"/>
  <c r="T404" i="2"/>
  <c r="R404" i="2"/>
  <c r="P404" i="2"/>
  <c r="BK404" i="2"/>
  <c r="J404" i="2"/>
  <c r="BE404" i="2" s="1"/>
  <c r="BI400" i="2"/>
  <c r="BH400" i="2"/>
  <c r="BG400" i="2"/>
  <c r="BF400" i="2"/>
  <c r="T400" i="2"/>
  <c r="R400" i="2"/>
  <c r="P400" i="2"/>
  <c r="BK400" i="2"/>
  <c r="J400" i="2"/>
  <c r="BE400" i="2" s="1"/>
  <c r="BI395" i="2"/>
  <c r="BH395" i="2"/>
  <c r="BG395" i="2"/>
  <c r="BF395" i="2"/>
  <c r="T395" i="2"/>
  <c r="R395" i="2"/>
  <c r="P395" i="2"/>
  <c r="BK395" i="2"/>
  <c r="J395" i="2"/>
  <c r="BE395" i="2" s="1"/>
  <c r="BI390" i="2"/>
  <c r="BH390" i="2"/>
  <c r="BG390" i="2"/>
  <c r="BF390" i="2"/>
  <c r="T390" i="2"/>
  <c r="R390" i="2"/>
  <c r="P390" i="2"/>
  <c r="BK390" i="2"/>
  <c r="J390" i="2"/>
  <c r="BE390" i="2" s="1"/>
  <c r="BI385" i="2"/>
  <c r="BH385" i="2"/>
  <c r="BG385" i="2"/>
  <c r="BF385" i="2"/>
  <c r="T385" i="2"/>
  <c r="R385" i="2"/>
  <c r="P385" i="2"/>
  <c r="BK385" i="2"/>
  <c r="J385" i="2"/>
  <c r="BE385" i="2" s="1"/>
  <c r="BI381" i="2"/>
  <c r="BH381" i="2"/>
  <c r="BG381" i="2"/>
  <c r="BF381" i="2"/>
  <c r="T381" i="2"/>
  <c r="R381" i="2"/>
  <c r="P381" i="2"/>
  <c r="BK381" i="2"/>
  <c r="J381" i="2"/>
  <c r="BE381" i="2" s="1"/>
  <c r="BI377" i="2"/>
  <c r="BH377" i="2"/>
  <c r="BG377" i="2"/>
  <c r="BF377" i="2"/>
  <c r="T377" i="2"/>
  <c r="R377" i="2"/>
  <c r="P377" i="2"/>
  <c r="BK377" i="2"/>
  <c r="J377" i="2"/>
  <c r="BE377" i="2" s="1"/>
  <c r="BI373" i="2"/>
  <c r="BH373" i="2"/>
  <c r="BG373" i="2"/>
  <c r="BF373" i="2"/>
  <c r="T373" i="2"/>
  <c r="R373" i="2"/>
  <c r="P373" i="2"/>
  <c r="BK373" i="2"/>
  <c r="J373" i="2"/>
  <c r="BE373" i="2" s="1"/>
  <c r="BI367" i="2"/>
  <c r="BH367" i="2"/>
  <c r="BG367" i="2"/>
  <c r="BF367" i="2"/>
  <c r="T367" i="2"/>
  <c r="R367" i="2"/>
  <c r="P367" i="2"/>
  <c r="BK367" i="2"/>
  <c r="J367" i="2"/>
  <c r="BE367" i="2" s="1"/>
  <c r="BI361" i="2"/>
  <c r="BH361" i="2"/>
  <c r="BG361" i="2"/>
  <c r="BF361" i="2"/>
  <c r="T361" i="2"/>
  <c r="R361" i="2"/>
  <c r="P361" i="2"/>
  <c r="BK361" i="2"/>
  <c r="J361" i="2"/>
  <c r="BE361" i="2" s="1"/>
  <c r="BI357" i="2"/>
  <c r="BH357" i="2"/>
  <c r="BG357" i="2"/>
  <c r="BF357" i="2"/>
  <c r="T357" i="2"/>
  <c r="R357" i="2"/>
  <c r="P357" i="2"/>
  <c r="BK357" i="2"/>
  <c r="J357" i="2"/>
  <c r="BE357" i="2" s="1"/>
  <c r="BI353" i="2"/>
  <c r="BH353" i="2"/>
  <c r="BG353" i="2"/>
  <c r="BF353" i="2"/>
  <c r="T353" i="2"/>
  <c r="R353" i="2"/>
  <c r="P353" i="2"/>
  <c r="BK353" i="2"/>
  <c r="J353" i="2"/>
  <c r="BE353" i="2" s="1"/>
  <c r="BI350" i="2"/>
  <c r="BH350" i="2"/>
  <c r="BG350" i="2"/>
  <c r="BF350" i="2"/>
  <c r="T350" i="2"/>
  <c r="R350" i="2"/>
  <c r="P350" i="2"/>
  <c r="BK350" i="2"/>
  <c r="J350" i="2"/>
  <c r="BE350" i="2" s="1"/>
  <c r="BI346" i="2"/>
  <c r="BH346" i="2"/>
  <c r="BG346" i="2"/>
  <c r="BF346" i="2"/>
  <c r="T346" i="2"/>
  <c r="R346" i="2"/>
  <c r="P346" i="2"/>
  <c r="BK346" i="2"/>
  <c r="J346" i="2"/>
  <c r="BE346" i="2" s="1"/>
  <c r="BI342" i="2"/>
  <c r="BH342" i="2"/>
  <c r="BG342" i="2"/>
  <c r="BF342" i="2"/>
  <c r="T342" i="2"/>
  <c r="R342" i="2"/>
  <c r="P342" i="2"/>
  <c r="BK342" i="2"/>
  <c r="J342" i="2"/>
  <c r="BE342" i="2" s="1"/>
  <c r="BI338" i="2"/>
  <c r="BH338" i="2"/>
  <c r="BG338" i="2"/>
  <c r="BF338" i="2"/>
  <c r="T338" i="2"/>
  <c r="R338" i="2"/>
  <c r="P338" i="2"/>
  <c r="BK338" i="2"/>
  <c r="J338" i="2"/>
  <c r="BE338" i="2" s="1"/>
  <c r="BI334" i="2"/>
  <c r="BH334" i="2"/>
  <c r="BG334" i="2"/>
  <c r="BF334" i="2"/>
  <c r="T334" i="2"/>
  <c r="R334" i="2"/>
  <c r="P334" i="2"/>
  <c r="BK334" i="2"/>
  <c r="J334" i="2"/>
  <c r="BE334" i="2" s="1"/>
  <c r="BI330" i="2"/>
  <c r="BH330" i="2"/>
  <c r="BG330" i="2"/>
  <c r="BF330" i="2"/>
  <c r="T330" i="2"/>
  <c r="R330" i="2"/>
  <c r="P330" i="2"/>
  <c r="BK330" i="2"/>
  <c r="J330" i="2"/>
  <c r="BE330" i="2" s="1"/>
  <c r="BI326" i="2"/>
  <c r="BH326" i="2"/>
  <c r="BG326" i="2"/>
  <c r="BF326" i="2"/>
  <c r="T326" i="2"/>
  <c r="R326" i="2"/>
  <c r="P326" i="2"/>
  <c r="BK326" i="2"/>
  <c r="J326" i="2"/>
  <c r="BE326" i="2" s="1"/>
  <c r="BI321" i="2"/>
  <c r="BH321" i="2"/>
  <c r="BG321" i="2"/>
  <c r="BF321" i="2"/>
  <c r="T321" i="2"/>
  <c r="R321" i="2"/>
  <c r="P321" i="2"/>
  <c r="BK321" i="2"/>
  <c r="BK320" i="2" s="1"/>
  <c r="J320" i="2" s="1"/>
  <c r="J67" i="2" s="1"/>
  <c r="J321" i="2"/>
  <c r="BE321" i="2"/>
  <c r="BI316" i="2"/>
  <c r="BH316" i="2"/>
  <c r="BG316" i="2"/>
  <c r="BF316" i="2"/>
  <c r="T316" i="2"/>
  <c r="R316" i="2"/>
  <c r="P316" i="2"/>
  <c r="BK316" i="2"/>
  <c r="J316" i="2"/>
  <c r="BE316" i="2" s="1"/>
  <c r="BI312" i="2"/>
  <c r="BH312" i="2"/>
  <c r="BG312" i="2"/>
  <c r="BF312" i="2"/>
  <c r="T312" i="2"/>
  <c r="R312" i="2"/>
  <c r="P312" i="2"/>
  <c r="BK312" i="2"/>
  <c r="J312" i="2"/>
  <c r="BE312" i="2" s="1"/>
  <c r="BI308" i="2"/>
  <c r="BH308" i="2"/>
  <c r="BG308" i="2"/>
  <c r="BF308" i="2"/>
  <c r="T308" i="2"/>
  <c r="R308" i="2"/>
  <c r="R307" i="2" s="1"/>
  <c r="P308" i="2"/>
  <c r="BK308" i="2"/>
  <c r="BK307" i="2" s="1"/>
  <c r="J307" i="2" s="1"/>
  <c r="J66" i="2" s="1"/>
  <c r="J308" i="2"/>
  <c r="BE308" i="2"/>
  <c r="BI304" i="2"/>
  <c r="BH304" i="2"/>
  <c r="BG304" i="2"/>
  <c r="BF304" i="2"/>
  <c r="T304" i="2"/>
  <c r="T303" i="2" s="1"/>
  <c r="R304" i="2"/>
  <c r="R303" i="2" s="1"/>
  <c r="P304" i="2"/>
  <c r="P303" i="2" s="1"/>
  <c r="BK304" i="2"/>
  <c r="BK303" i="2" s="1"/>
  <c r="J303" i="2" s="1"/>
  <c r="J65" i="2" s="1"/>
  <c r="J304" i="2"/>
  <c r="BE304" i="2"/>
  <c r="BI298" i="2"/>
  <c r="BH298" i="2"/>
  <c r="BG298" i="2"/>
  <c r="BF298" i="2"/>
  <c r="T298" i="2"/>
  <c r="R298" i="2"/>
  <c r="P298" i="2"/>
  <c r="BK298" i="2"/>
  <c r="J298" i="2"/>
  <c r="BE298" i="2" s="1"/>
  <c r="BI294" i="2"/>
  <c r="BH294" i="2"/>
  <c r="BG294" i="2"/>
  <c r="BF294" i="2"/>
  <c r="T294" i="2"/>
  <c r="R294" i="2"/>
  <c r="P294" i="2"/>
  <c r="BK294" i="2"/>
  <c r="J294" i="2"/>
  <c r="BE294" i="2" s="1"/>
  <c r="BI290" i="2"/>
  <c r="BH290" i="2"/>
  <c r="BG290" i="2"/>
  <c r="BF290" i="2"/>
  <c r="T290" i="2"/>
  <c r="R290" i="2"/>
  <c r="P290" i="2"/>
  <c r="BK290" i="2"/>
  <c r="J290" i="2"/>
  <c r="BE290" i="2" s="1"/>
  <c r="BI286" i="2"/>
  <c r="BH286" i="2"/>
  <c r="BG286" i="2"/>
  <c r="BF286" i="2"/>
  <c r="T286" i="2"/>
  <c r="R286" i="2"/>
  <c r="P286" i="2"/>
  <c r="BK286" i="2"/>
  <c r="J286" i="2"/>
  <c r="BE286" i="2" s="1"/>
  <c r="BI283" i="2"/>
  <c r="BH283" i="2"/>
  <c r="BG283" i="2"/>
  <c r="BF283" i="2"/>
  <c r="T283" i="2"/>
  <c r="R283" i="2"/>
  <c r="P283" i="2"/>
  <c r="BK283" i="2"/>
  <c r="J283" i="2"/>
  <c r="BE283" i="2" s="1"/>
  <c r="BI279" i="2"/>
  <c r="BH279" i="2"/>
  <c r="BG279" i="2"/>
  <c r="BF279" i="2"/>
  <c r="T279" i="2"/>
  <c r="R279" i="2"/>
  <c r="P279" i="2"/>
  <c r="BK279" i="2"/>
  <c r="J279" i="2"/>
  <c r="BE279" i="2" s="1"/>
  <c r="BI275" i="2"/>
  <c r="BH275" i="2"/>
  <c r="BG275" i="2"/>
  <c r="BF275" i="2"/>
  <c r="T275" i="2"/>
  <c r="R275" i="2"/>
  <c r="P275" i="2"/>
  <c r="BK275" i="2"/>
  <c r="J275" i="2"/>
  <c r="BE275" i="2" s="1"/>
  <c r="BI271" i="2"/>
  <c r="BH271" i="2"/>
  <c r="BG271" i="2"/>
  <c r="BF271" i="2"/>
  <c r="T271" i="2"/>
  <c r="R271" i="2"/>
  <c r="P271" i="2"/>
  <c r="BK271" i="2"/>
  <c r="J271" i="2"/>
  <c r="BE271" i="2" s="1"/>
  <c r="BI267" i="2"/>
  <c r="BH267" i="2"/>
  <c r="BG267" i="2"/>
  <c r="BF267" i="2"/>
  <c r="T267" i="2"/>
  <c r="R267" i="2"/>
  <c r="P267" i="2"/>
  <c r="BK267" i="2"/>
  <c r="J267" i="2"/>
  <c r="BE267" i="2" s="1"/>
  <c r="BI264" i="2"/>
  <c r="BH264" i="2"/>
  <c r="BG264" i="2"/>
  <c r="BF264" i="2"/>
  <c r="T264" i="2"/>
  <c r="R264" i="2"/>
  <c r="P264" i="2"/>
  <c r="BK264" i="2"/>
  <c r="J264" i="2"/>
  <c r="BE264" i="2" s="1"/>
  <c r="BI260" i="2"/>
  <c r="BH260" i="2"/>
  <c r="BG260" i="2"/>
  <c r="BF260" i="2"/>
  <c r="T260" i="2"/>
  <c r="R260" i="2"/>
  <c r="P260" i="2"/>
  <c r="BK260" i="2"/>
  <c r="J260" i="2"/>
  <c r="BE260" i="2" s="1"/>
  <c r="BI256" i="2"/>
  <c r="BH256" i="2"/>
  <c r="BG256" i="2"/>
  <c r="BF256" i="2"/>
  <c r="T256" i="2"/>
  <c r="R256" i="2"/>
  <c r="P256" i="2"/>
  <c r="BK256" i="2"/>
  <c r="J256" i="2"/>
  <c r="BE256" i="2" s="1"/>
  <c r="BI253" i="2"/>
  <c r="BH253" i="2"/>
  <c r="BG253" i="2"/>
  <c r="BF253" i="2"/>
  <c r="T253" i="2"/>
  <c r="R253" i="2"/>
  <c r="P253" i="2"/>
  <c r="BK253" i="2"/>
  <c r="J253" i="2"/>
  <c r="BE253" i="2" s="1"/>
  <c r="BI250" i="2"/>
  <c r="BH250" i="2"/>
  <c r="BG250" i="2"/>
  <c r="BF250" i="2"/>
  <c r="T250" i="2"/>
  <c r="R250" i="2"/>
  <c r="P250" i="2"/>
  <c r="BK250" i="2"/>
  <c r="J250" i="2"/>
  <c r="BE250" i="2" s="1"/>
  <c r="BI247" i="2"/>
  <c r="BH247" i="2"/>
  <c r="BG247" i="2"/>
  <c r="BF247" i="2"/>
  <c r="T247" i="2"/>
  <c r="R247" i="2"/>
  <c r="R246" i="2" s="1"/>
  <c r="P247" i="2"/>
  <c r="BK247" i="2"/>
  <c r="BK246" i="2" s="1"/>
  <c r="J246" i="2" s="1"/>
  <c r="J64" i="2" s="1"/>
  <c r="J247" i="2"/>
  <c r="BE247" i="2"/>
  <c r="BI242" i="2"/>
  <c r="BH242" i="2"/>
  <c r="BG242" i="2"/>
  <c r="BF242" i="2"/>
  <c r="T242" i="2"/>
  <c r="R242" i="2"/>
  <c r="P242" i="2"/>
  <c r="BK242" i="2"/>
  <c r="J242" i="2"/>
  <c r="BE242" i="2" s="1"/>
  <c r="BI238" i="2"/>
  <c r="BH238" i="2"/>
  <c r="BG238" i="2"/>
  <c r="BF238" i="2"/>
  <c r="T238" i="2"/>
  <c r="R238" i="2"/>
  <c r="P238" i="2"/>
  <c r="BK238" i="2"/>
  <c r="J238" i="2"/>
  <c r="BE238" i="2" s="1"/>
  <c r="BI234" i="2"/>
  <c r="BH234" i="2"/>
  <c r="BG234" i="2"/>
  <c r="BF234" i="2"/>
  <c r="T234" i="2"/>
  <c r="R234" i="2"/>
  <c r="P234" i="2"/>
  <c r="BK234" i="2"/>
  <c r="J234" i="2"/>
  <c r="BE234" i="2" s="1"/>
  <c r="BI229" i="2"/>
  <c r="BH229" i="2"/>
  <c r="BG229" i="2"/>
  <c r="BF229" i="2"/>
  <c r="T229" i="2"/>
  <c r="R229" i="2"/>
  <c r="P229" i="2"/>
  <c r="BK229" i="2"/>
  <c r="J229" i="2"/>
  <c r="BE229" i="2" s="1"/>
  <c r="BI225" i="2"/>
  <c r="BH225" i="2"/>
  <c r="BG225" i="2"/>
  <c r="BF225" i="2"/>
  <c r="T225" i="2"/>
  <c r="R225" i="2"/>
  <c r="P225" i="2"/>
  <c r="BK225" i="2"/>
  <c r="J225" i="2"/>
  <c r="BE225" i="2" s="1"/>
  <c r="BI220" i="2"/>
  <c r="BH220" i="2"/>
  <c r="BG220" i="2"/>
  <c r="BF220" i="2"/>
  <c r="T220" i="2"/>
  <c r="R220" i="2"/>
  <c r="P220" i="2"/>
  <c r="BK220" i="2"/>
  <c r="J220" i="2"/>
  <c r="BE220" i="2" s="1"/>
  <c r="BI216" i="2"/>
  <c r="BH216" i="2"/>
  <c r="BG216" i="2"/>
  <c r="BF216" i="2"/>
  <c r="T216" i="2"/>
  <c r="R216" i="2"/>
  <c r="P216" i="2"/>
  <c r="BK216" i="2"/>
  <c r="J216" i="2"/>
  <c r="BE216" i="2" s="1"/>
  <c r="BI211" i="2"/>
  <c r="BH211" i="2"/>
  <c r="BG211" i="2"/>
  <c r="BF211" i="2"/>
  <c r="T211" i="2"/>
  <c r="R211" i="2"/>
  <c r="P211" i="2"/>
  <c r="BK211" i="2"/>
  <c r="J211" i="2"/>
  <c r="BE211" i="2" s="1"/>
  <c r="BI208" i="2"/>
  <c r="BH208" i="2"/>
  <c r="BG208" i="2"/>
  <c r="BF208" i="2"/>
  <c r="T208" i="2"/>
  <c r="R208" i="2"/>
  <c r="P208" i="2"/>
  <c r="BK208" i="2"/>
  <c r="J208" i="2"/>
  <c r="BE208" i="2" s="1"/>
  <c r="BI204" i="2"/>
  <c r="BH204" i="2"/>
  <c r="BG204" i="2"/>
  <c r="BF204" i="2"/>
  <c r="T204" i="2"/>
  <c r="R204" i="2"/>
  <c r="P204" i="2"/>
  <c r="BK204" i="2"/>
  <c r="J204" i="2"/>
  <c r="BE204" i="2" s="1"/>
  <c r="BI201" i="2"/>
  <c r="BH201" i="2"/>
  <c r="BG201" i="2"/>
  <c r="BF201" i="2"/>
  <c r="T201" i="2"/>
  <c r="R201" i="2"/>
  <c r="P201" i="2"/>
  <c r="BK201" i="2"/>
  <c r="J201" i="2"/>
  <c r="BE201" i="2" s="1"/>
  <c r="BI198" i="2"/>
  <c r="BH198" i="2"/>
  <c r="BG198" i="2"/>
  <c r="BF198" i="2"/>
  <c r="T198" i="2"/>
  <c r="R198" i="2"/>
  <c r="P198" i="2"/>
  <c r="BK198" i="2"/>
  <c r="J198" i="2"/>
  <c r="BE198" i="2" s="1"/>
  <c r="BI191" i="2"/>
  <c r="BH191" i="2"/>
  <c r="BG191" i="2"/>
  <c r="BF191" i="2"/>
  <c r="T191" i="2"/>
  <c r="R191" i="2"/>
  <c r="R190" i="2" s="1"/>
  <c r="P191" i="2"/>
  <c r="P190" i="2" s="1"/>
  <c r="BK191" i="2"/>
  <c r="BK190" i="2" s="1"/>
  <c r="J190" i="2" s="1"/>
  <c r="J63" i="2" s="1"/>
  <c r="J191" i="2"/>
  <c r="BE191" i="2"/>
  <c r="BI185" i="2"/>
  <c r="BH185" i="2"/>
  <c r="BG185" i="2"/>
  <c r="BF185" i="2"/>
  <c r="T185" i="2"/>
  <c r="T184" i="2" s="1"/>
  <c r="R185" i="2"/>
  <c r="R184" i="2" s="1"/>
  <c r="P185" i="2"/>
  <c r="P184" i="2" s="1"/>
  <c r="BK185" i="2"/>
  <c r="BK184" i="2" s="1"/>
  <c r="J184" i="2" s="1"/>
  <c r="J62" i="2" s="1"/>
  <c r="J185" i="2"/>
  <c r="BE185" i="2"/>
  <c r="BI180" i="2"/>
  <c r="BH180" i="2"/>
  <c r="BG180" i="2"/>
  <c r="BF180" i="2"/>
  <c r="T180" i="2"/>
  <c r="R180" i="2"/>
  <c r="P180" i="2"/>
  <c r="BK180" i="2"/>
  <c r="J180" i="2"/>
  <c r="BE180" i="2" s="1"/>
  <c r="BI176" i="2"/>
  <c r="BH176" i="2"/>
  <c r="BG176" i="2"/>
  <c r="BF176" i="2"/>
  <c r="T176" i="2"/>
  <c r="R176" i="2"/>
  <c r="P176" i="2"/>
  <c r="BK176" i="2"/>
  <c r="J176" i="2"/>
  <c r="BE176" i="2" s="1"/>
  <c r="BI173" i="2"/>
  <c r="BH173" i="2"/>
  <c r="BG173" i="2"/>
  <c r="BF173" i="2"/>
  <c r="T173" i="2"/>
  <c r="R173" i="2"/>
  <c r="P173" i="2"/>
  <c r="BK173" i="2"/>
  <c r="J173" i="2"/>
  <c r="BE173" i="2" s="1"/>
  <c r="BI169" i="2"/>
  <c r="BH169" i="2"/>
  <c r="BG169" i="2"/>
  <c r="BF169" i="2"/>
  <c r="T169" i="2"/>
  <c r="R169" i="2"/>
  <c r="P169" i="2"/>
  <c r="BK169" i="2"/>
  <c r="J169" i="2"/>
  <c r="BE169" i="2" s="1"/>
  <c r="BI164" i="2"/>
  <c r="BH164" i="2"/>
  <c r="BG164" i="2"/>
  <c r="BF164" i="2"/>
  <c r="T164" i="2"/>
  <c r="R164" i="2"/>
  <c r="P164" i="2"/>
  <c r="BK164" i="2"/>
  <c r="J164" i="2"/>
  <c r="BE164" i="2" s="1"/>
  <c r="BI160" i="2"/>
  <c r="BH160" i="2"/>
  <c r="BG160" i="2"/>
  <c r="BF160" i="2"/>
  <c r="T160" i="2"/>
  <c r="R160" i="2"/>
  <c r="P160" i="2"/>
  <c r="BK160" i="2"/>
  <c r="J160" i="2"/>
  <c r="BE160" i="2" s="1"/>
  <c r="BI153" i="2"/>
  <c r="BH153" i="2"/>
  <c r="BG153" i="2"/>
  <c r="BF153" i="2"/>
  <c r="T153" i="2"/>
  <c r="R153" i="2"/>
  <c r="P153" i="2"/>
  <c r="BK153" i="2"/>
  <c r="J153" i="2"/>
  <c r="BE153" i="2" s="1"/>
  <c r="BI149" i="2"/>
  <c r="BH149" i="2"/>
  <c r="BG149" i="2"/>
  <c r="BF149" i="2"/>
  <c r="T149" i="2"/>
  <c r="R149" i="2"/>
  <c r="P149" i="2"/>
  <c r="BK149" i="2"/>
  <c r="J149" i="2"/>
  <c r="BE149" i="2"/>
  <c r="BI145" i="2"/>
  <c r="BH145" i="2"/>
  <c r="BG145" i="2"/>
  <c r="BF145" i="2"/>
  <c r="T145" i="2"/>
  <c r="R145" i="2"/>
  <c r="P145" i="2"/>
  <c r="BK145" i="2"/>
  <c r="J145" i="2"/>
  <c r="BE145" i="2" s="1"/>
  <c r="BI142" i="2"/>
  <c r="BH142" i="2"/>
  <c r="BG142" i="2"/>
  <c r="BF142" i="2"/>
  <c r="T142" i="2"/>
  <c r="R142" i="2"/>
  <c r="P142" i="2"/>
  <c r="BK142" i="2"/>
  <c r="J142" i="2"/>
  <c r="BE142" i="2"/>
  <c r="BI138" i="2"/>
  <c r="BH138" i="2"/>
  <c r="BG138" i="2"/>
  <c r="BF138" i="2"/>
  <c r="T138" i="2"/>
  <c r="R138" i="2"/>
  <c r="P138" i="2"/>
  <c r="BK138" i="2"/>
  <c r="J138" i="2"/>
  <c r="BE138" i="2" s="1"/>
  <c r="BI134" i="2"/>
  <c r="BH134" i="2"/>
  <c r="BG134" i="2"/>
  <c r="BF134" i="2"/>
  <c r="T134" i="2"/>
  <c r="R134" i="2"/>
  <c r="P134" i="2"/>
  <c r="BK134" i="2"/>
  <c r="J134" i="2"/>
  <c r="BE134" i="2"/>
  <c r="BI128" i="2"/>
  <c r="BH128" i="2"/>
  <c r="BG128" i="2"/>
  <c r="BF128" i="2"/>
  <c r="T128" i="2"/>
  <c r="R128" i="2"/>
  <c r="P128" i="2"/>
  <c r="BK128" i="2"/>
  <c r="J128" i="2"/>
  <c r="BE128" i="2" s="1"/>
  <c r="BI124" i="2"/>
  <c r="BH124" i="2"/>
  <c r="BG124" i="2"/>
  <c r="BF124" i="2"/>
  <c r="T124" i="2"/>
  <c r="R124" i="2"/>
  <c r="P124" i="2"/>
  <c r="BK124" i="2"/>
  <c r="J124" i="2"/>
  <c r="BE124" i="2"/>
  <c r="BI118" i="2"/>
  <c r="BH118" i="2"/>
  <c r="BG118" i="2"/>
  <c r="BF118" i="2"/>
  <c r="T118" i="2"/>
  <c r="R118" i="2"/>
  <c r="P118" i="2"/>
  <c r="BK118" i="2"/>
  <c r="J118" i="2"/>
  <c r="BE118" i="2" s="1"/>
  <c r="BI114" i="2"/>
  <c r="BH114" i="2"/>
  <c r="BG114" i="2"/>
  <c r="BF114" i="2"/>
  <c r="T114" i="2"/>
  <c r="R114" i="2"/>
  <c r="P114" i="2"/>
  <c r="BK114" i="2"/>
  <c r="J114" i="2"/>
  <c r="BE114" i="2"/>
  <c r="BI110" i="2"/>
  <c r="BH110" i="2"/>
  <c r="BG110" i="2"/>
  <c r="BF110" i="2"/>
  <c r="T110" i="2"/>
  <c r="T101" i="2" s="1"/>
  <c r="R110" i="2"/>
  <c r="P110" i="2"/>
  <c r="BK110" i="2"/>
  <c r="J110" i="2"/>
  <c r="BE110" i="2" s="1"/>
  <c r="BI106" i="2"/>
  <c r="BH106" i="2"/>
  <c r="BG106" i="2"/>
  <c r="F35" i="2" s="1"/>
  <c r="BB55" i="1" s="1"/>
  <c r="BB54" i="1" s="1"/>
  <c r="BF106" i="2"/>
  <c r="T106" i="2"/>
  <c r="R106" i="2"/>
  <c r="P106" i="2"/>
  <c r="P101" i="2" s="1"/>
  <c r="BK106" i="2"/>
  <c r="J106" i="2"/>
  <c r="BE106" i="2"/>
  <c r="BI102" i="2"/>
  <c r="F37" i="2" s="1"/>
  <c r="BD55" i="1" s="1"/>
  <c r="BD54" i="1" s="1"/>
  <c r="W33" i="1" s="1"/>
  <c r="BH102" i="2"/>
  <c r="F36" i="2"/>
  <c r="BC55" i="1" s="1"/>
  <c r="BC54" i="1" s="1"/>
  <c r="BG102" i="2"/>
  <c r="BF102" i="2"/>
  <c r="J34" i="2" s="1"/>
  <c r="AW55" i="1" s="1"/>
  <c r="F34" i="2"/>
  <c r="BA55" i="1" s="1"/>
  <c r="BA54" i="1" s="1"/>
  <c r="T102" i="2"/>
  <c r="R102" i="2"/>
  <c r="R101" i="2"/>
  <c r="P102" i="2"/>
  <c r="BK102" i="2"/>
  <c r="BK101" i="2"/>
  <c r="J101" i="2" s="1"/>
  <c r="J61" i="2" s="1"/>
  <c r="J102" i="2"/>
  <c r="BE102" i="2" s="1"/>
  <c r="J95" i="2"/>
  <c r="F93" i="2"/>
  <c r="E91" i="2"/>
  <c r="J54" i="2"/>
  <c r="F52" i="2"/>
  <c r="E50" i="2"/>
  <c r="J24" i="2"/>
  <c r="E24" i="2"/>
  <c r="J96" i="2" s="1"/>
  <c r="J23" i="2"/>
  <c r="J18" i="2"/>
  <c r="E18" i="2"/>
  <c r="F96" i="2" s="1"/>
  <c r="F55" i="2"/>
  <c r="J17" i="2"/>
  <c r="J15" i="2"/>
  <c r="E15" i="2"/>
  <c r="F95" i="2"/>
  <c r="F54" i="2"/>
  <c r="J14" i="2"/>
  <c r="J12" i="2"/>
  <c r="J93" i="2"/>
  <c r="J52" i="2"/>
  <c r="E7" i="2"/>
  <c r="E89" i="2"/>
  <c r="E48" i="2"/>
  <c r="AS54" i="1"/>
  <c r="L50" i="1"/>
  <c r="AM50" i="1"/>
  <c r="AM49" i="1"/>
  <c r="L49" i="1"/>
  <c r="AM47" i="1"/>
  <c r="L47" i="1"/>
  <c r="L45" i="1"/>
  <c r="L44" i="1"/>
  <c r="AW54" i="1" l="1"/>
  <c r="AK30" i="1" s="1"/>
  <c r="W30" i="1"/>
  <c r="F33" i="2"/>
  <c r="AZ55" i="1" s="1"/>
  <c r="AZ54" i="1" s="1"/>
  <c r="J33" i="2"/>
  <c r="AV55" i="1" s="1"/>
  <c r="AT55" i="1" s="1"/>
  <c r="W31" i="1"/>
  <c r="AX54" i="1"/>
  <c r="AY54" i="1"/>
  <c r="W32" i="1"/>
  <c r="P521" i="2"/>
  <c r="J55" i="2"/>
  <c r="T246" i="2"/>
  <c r="T307" i="2"/>
  <c r="R320" i="2"/>
  <c r="R100" i="2" s="1"/>
  <c r="R99" i="2" s="1"/>
  <c r="T412" i="2"/>
  <c r="P534" i="2"/>
  <c r="R546" i="2"/>
  <c r="P550" i="2"/>
  <c r="P546" i="2" s="1"/>
  <c r="BK100" i="2"/>
  <c r="T190" i="2"/>
  <c r="T320" i="2"/>
  <c r="T100" i="2" s="1"/>
  <c r="T457" i="2"/>
  <c r="P494" i="2"/>
  <c r="P493" i="2" s="1"/>
  <c r="T494" i="2"/>
  <c r="T493" i="2" s="1"/>
  <c r="BK521" i="2"/>
  <c r="J521" i="2" s="1"/>
  <c r="J73" i="2" s="1"/>
  <c r="T522" i="2"/>
  <c r="P246" i="2"/>
  <c r="P307" i="2"/>
  <c r="P412" i="2"/>
  <c r="P320" i="2" s="1"/>
  <c r="R521" i="2"/>
  <c r="T534" i="2"/>
  <c r="P100" i="2" l="1"/>
  <c r="P99" i="2" s="1"/>
  <c r="AU55" i="1" s="1"/>
  <c r="AU54" i="1" s="1"/>
  <c r="W29" i="1"/>
  <c r="AV54" i="1"/>
  <c r="BK99" i="2"/>
  <c r="J99" i="2" s="1"/>
  <c r="J100" i="2"/>
  <c r="J60" i="2" s="1"/>
  <c r="T521" i="2"/>
  <c r="T99" i="2" s="1"/>
  <c r="AT54" i="1" l="1"/>
  <c r="AK29" i="1"/>
  <c r="J59" i="2"/>
  <c r="J30" i="2"/>
  <c r="AG55" i="1" l="1"/>
  <c r="J39" i="2"/>
  <c r="AG54" i="1" l="1"/>
  <c r="AN55" i="1"/>
  <c r="AK26" i="1" l="1"/>
  <c r="AK35" i="1" s="1"/>
  <c r="AN54" i="1"/>
</calcChain>
</file>

<file path=xl/sharedStrings.xml><?xml version="1.0" encoding="utf-8"?>
<sst xmlns="http://schemas.openxmlformats.org/spreadsheetml/2006/main" count="4012" uniqueCount="809">
  <si>
    <t>Export Komplet</t>
  </si>
  <si>
    <t/>
  </si>
  <si>
    <t>2.0</t>
  </si>
  <si>
    <t>ZAMOK</t>
  </si>
  <si>
    <t>False</t>
  </si>
  <si>
    <t>{a55b3b05-6cb7-4ebc-9e2b-f67c8a535061}</t>
  </si>
  <si>
    <t>0,01</t>
  </si>
  <si>
    <t>21</t>
  </si>
  <si>
    <t>15</t>
  </si>
  <si>
    <t>REKAPITULACE STAVBY</t>
  </si>
  <si>
    <t>v ---  níže se nacházejí doplnkové a pomocné údaje k sestavám  --- v</t>
  </si>
  <si>
    <t>Návod na vyplnění</t>
  </si>
  <si>
    <t>0,001</t>
  </si>
  <si>
    <t>Kód:</t>
  </si>
  <si>
    <t>026-0-19</t>
  </si>
  <si>
    <t>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</si>
  <si>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</si>
  <si>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Ústí nad Orlicí - Komunikace mezi ulicemi Tvardkova a Dělnická</t>
  </si>
  <si>
    <t>KSO:</t>
  </si>
  <si>
    <t>822 2</t>
  </si>
  <si>
    <t>CC-CZ:</t>
  </si>
  <si>
    <t>2112</t>
  </si>
  <si>
    <t>Místo:</t>
  </si>
  <si>
    <t>Ústí nad Orlicí</t>
  </si>
  <si>
    <t>Datum:</t>
  </si>
  <si>
    <t>23. 6. 2019</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</si>
  <si>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</si>
  <si>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</si>
  <si>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</si>
  <si>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</si>
  <si>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</si>
  <si>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</si>
  <si>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</si>
  <si>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</si>
  <si>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</si>
  <si>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</si>
  <si>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</si>
  <si>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Ústí nad Orlicí - Komunikace mezi ulicemi Tvardkova a Dělnická. Z jejích příloh: C.3 – Koordinační situace, D.101.3 – Vzorové řezy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Rozpočty pro jednotlivé stavební objekty a montáže technologií byly zpracovány oprávněnámi projektanty na základě zkušeností a znalostí._x000D_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</si>
  <si>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</si>
  <si>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</si>
  <si>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</si>
  <si>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</si>
  <si>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</si>
  <si>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</si>
  <si>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</si>
  <si>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</si>
  <si>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</si>
  <si>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</si>
  <si>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</si>
  <si>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</si>
  <si>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</si>
  <si>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</si>
  <si>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</si>
  <si>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</si>
  <si>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</si>
  <si>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</si>
  <si>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</si>
  <si>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</si>
  <si>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</si>
  <si>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</si>
  <si>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</si>
  <si>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</si>
  <si>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</si>
  <si>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</si>
  <si>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</si>
  <si>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</si>
  <si>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</si>
  <si>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</si>
  <si>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</si>
  <si>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</si>
  <si>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</si>
  <si>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</si>
  <si>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</si>
  <si>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</si>
  <si>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</si>
  <si>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</si>
  <si>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</si>
  <si>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</si>
  <si>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Zpevněné plochy</t>
  </si>
  <si>
    <t>STA</t>
  </si>
  <si>
    <t>1</t>
  </si>
  <si>
    <t>{7a9a4ce5-7d2f-4f67-9604-0c4c07855ed5}</t>
  </si>
  <si>
    <t>2</t>
  </si>
  <si>
    <t>KRYCÍ LIST SOUPISU PRACÍ</t>
  </si>
  <si>
    <t>Objekt:</t>
  </si>
  <si>
    <t>SO 101 - Zpevněné plochy</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</si>
  <si>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</si>
  <si>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</si>
  <si>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</si>
  <si>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</si>
  <si>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</si>
  <si>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</si>
  <si>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</si>
  <si>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</si>
  <si>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</si>
  <si>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5 - Komunikace</t>
  </si>
  <si>
    <t xml:space="preserve">    6 - Úpravy povrchů, podlahy a osazování výplní</t>
  </si>
  <si>
    <t xml:space="preserve">    8 - Trubní vedení</t>
  </si>
  <si>
    <t xml:space="preserve">    9 - Ostatní konstrukce a práce, bourání</t>
  </si>
  <si>
    <t xml:space="preserve">      96 - Bourání konstrukcí</t>
  </si>
  <si>
    <t xml:space="preserve">    997 - Přesun sutě</t>
  </si>
  <si>
    <t xml:space="preserve">    998 - Přesun hmot</t>
  </si>
  <si>
    <t>PSV - Práce a dodávky PSV</t>
  </si>
  <si>
    <t xml:space="preserve">    767 - Konstrukce zámečnické</t>
  </si>
  <si>
    <t>M - Práce a dodávky M</t>
  </si>
  <si>
    <t xml:space="preserve">    21-M - Elektromontáže</t>
  </si>
  <si>
    <t xml:space="preserve">    46-M - Zemní práce při extr.mont.pracích</t>
  </si>
  <si>
    <t>VRN - VRN</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</si>
  <si>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</si>
  <si>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</si>
  <si>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</si>
  <si>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</si>
  <si>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</si>
  <si>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</si>
  <si>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</si>
  <si>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</si>
  <si>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</si>
  <si>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</si>
  <si>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</si>
  <si>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</si>
  <si>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</si>
  <si>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</si>
  <si>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</si>
  <si>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</si>
  <si>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</si>
  <si>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</si>
  <si>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</si>
  <si>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</si>
  <si>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</si>
  <si>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121101101</t>
  </si>
  <si>
    <t>Sejmutí ornice s přemístěním na vzdálenost do 50 m</t>
  </si>
  <si>
    <t>m3</t>
  </si>
  <si>
    <t>CS ÚRS 2019 01</t>
  </si>
  <si>
    <t>4</t>
  </si>
  <si>
    <t>1891657548</t>
  </si>
  <si>
    <t>PP</t>
  </si>
  <si>
    <t>Sejmutí ornice nebo lesní půdy  s vodorovným přemístěním na hromady v místě upotřebení nebo na dočasné či trvalé skládky se složením, na vzdálenost do 50 m</t>
  </si>
  <si>
    <t>PSC</t>
  </si>
  <si>
    <t xml:space="preserve">Poznámka k souboru cen:_x000D_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</si>
  <si>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VV</t>
  </si>
  <si>
    <t>136*0,1</t>
  </si>
  <si>
    <t>122201101</t>
  </si>
  <si>
    <t>Odkopávky a prokopávky nezapažené v hornině tř. 3 objem do 100 m3</t>
  </si>
  <si>
    <t>-910845257</t>
  </si>
  <si>
    <t>Odkopávky a prokopávky nezapažené  s přehozením výkopku na vzdálenost do 3 m nebo s naložením na dopravní prostředek v hornině tř. 3 do 100 m3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</si>
  <si>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</si>
  <si>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6,15</t>
  </si>
  <si>
    <t>3</t>
  </si>
  <si>
    <t>122201109</t>
  </si>
  <si>
    <t>Příplatek za lepivost u odkopávek v hornině tř. 1 až 3</t>
  </si>
  <si>
    <t>570296233</t>
  </si>
  <si>
    <t>Odkopávky a prokopávky nezapažené  s přehozením výkopku na vzdálenost do 3 m nebo s naložením na dopravní prostředek v hornině tř. 3 Příplatek k cenám za lepivost horniny tř. 3</t>
  </si>
  <si>
    <t>131111333</t>
  </si>
  <si>
    <t>Vrtání jamek pro plotové sloupky D do 300 mm - ručně s motorovým vrtákem</t>
  </si>
  <si>
    <t>m</t>
  </si>
  <si>
    <t>-851127758</t>
  </si>
  <si>
    <t>Vrtání jamek pro plotové sloupky ručním motorovým vrtákem průměru přes 200 do 300 mm</t>
  </si>
  <si>
    <t xml:space="preserve">Poznámka k souboru cen:_x000D_
1. Ceny -1321 až -1323 jsou určeny pro vrtání ručním vrtákem v hlinitých a hlinitopísčitých horninách bez příměsí kamenů. </t>
  </si>
  <si>
    <t>30*0,75</t>
  </si>
  <si>
    <t>5</t>
  </si>
  <si>
    <t>162301101</t>
  </si>
  <si>
    <t>Vodorovné přemístění do 500 m výkopku/sypaniny z horniny tř. 1 až 4</t>
  </si>
  <si>
    <t>-1837596124</t>
  </si>
  <si>
    <t>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</si>
  <si>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</si>
  <si>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"zemina k ohumusování na skládku stavby a zpět na místo upotřebení" 13,6*2</t>
  </si>
  <si>
    <t>"zemina v rámci stavby" 7,74</t>
  </si>
  <si>
    <t>Součet</t>
  </si>
  <si>
    <t>6</t>
  </si>
  <si>
    <t>167101101</t>
  </si>
  <si>
    <t>Nakládání výkopku z hornin tř. 1 až 4 do 100 m3</t>
  </si>
  <si>
    <t>-967499472</t>
  </si>
  <si>
    <t>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</si>
  <si>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</si>
  <si>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13,6+7,74</t>
  </si>
  <si>
    <t>7</t>
  </si>
  <si>
    <t>171101105</t>
  </si>
  <si>
    <t>Uložení sypaniny z hornin soudržných do násypů zhutněných do 103 % PS</t>
  </si>
  <si>
    <t>-676197532</t>
  </si>
  <si>
    <t>Uložení sypaniny do násypů  s rozprostřením sypaniny ve vrstvách a s hrubým urovnáním zhutněných s uzavřením povrchu násypu z hornin soudržných s předepsanou mírou zhutnění v procentech výsledků zkoušek Proctor-Standard (dále jen PS) na 103 % PS</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</si>
  <si>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</si>
  <si>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22,5*PI*0,15*0,15</t>
  </si>
  <si>
    <t>8</t>
  </si>
  <si>
    <t>181111111</t>
  </si>
  <si>
    <t>Plošná úprava terénu do 500 m2 zemina tř 1 až 4 nerovnosti do 100 mm v rovinně a svahu do 1:5</t>
  </si>
  <si>
    <t>m2</t>
  </si>
  <si>
    <t>850014390</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</si>
  <si>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</si>
  <si>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</si>
  <si>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136</t>
  </si>
  <si>
    <t>9</t>
  </si>
  <si>
    <t>181411131</t>
  </si>
  <si>
    <t>Založení parkového trávníku výsevem plochy do 1000 m2 v rovině a ve svahu do 1:5</t>
  </si>
  <si>
    <t>1449224658</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</si>
  <si>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</si>
  <si>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</si>
  <si>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10</t>
  </si>
  <si>
    <t>M</t>
  </si>
  <si>
    <t>00572420</t>
  </si>
  <si>
    <t>osivo směs travní parková okrasná</t>
  </si>
  <si>
    <t>kg</t>
  </si>
  <si>
    <t>18626440</t>
  </si>
  <si>
    <t>136*0,03</t>
  </si>
  <si>
    <t>11</t>
  </si>
  <si>
    <t>181951102</t>
  </si>
  <si>
    <t>Úprava pláně v hornině tř. 1 až 4 se zhutněním</t>
  </si>
  <si>
    <t>-326458559</t>
  </si>
  <si>
    <t>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</si>
  <si>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</si>
  <si>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350+269+85,8</t>
  </si>
  <si>
    <t>12</t>
  </si>
  <si>
    <t>182301122</t>
  </si>
  <si>
    <t>Rozprostření ornice pl do 500 m2 ve svahu přes 1:5 tl vrstvy do 150 mm</t>
  </si>
  <si>
    <t>938518905</t>
  </si>
  <si>
    <t>Rozprostření a urovnání ornice ve svahu sklonu přes 1:5 při souvislé ploše do 500 m2, tl. vrstvy přes 100 do 150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</si>
  <si>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</si>
  <si>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13</t>
  </si>
  <si>
    <t>10364101</t>
  </si>
  <si>
    <t>zemina pro terénní úpravy -  ornice</t>
  </si>
  <si>
    <t>t</t>
  </si>
  <si>
    <t>-1007690550</t>
  </si>
  <si>
    <t>P</t>
  </si>
  <si>
    <t>Poznámka k položce:_x000D_
nákup vč. dopravy</t>
  </si>
  <si>
    <t>"potřeba" 136*0,15</t>
  </si>
  <si>
    <t>"stávající" -136*0,1</t>
  </si>
  <si>
    <t>6,8*1,8 'Přepočtené koeficientem množství</t>
  </si>
  <si>
    <t>14</t>
  </si>
  <si>
    <t>183402121</t>
  </si>
  <si>
    <t>Rozrušení půdy souvislé plochy do 500 m2 hloubky do 150 mm v rovině a svahu do 1:5</t>
  </si>
  <si>
    <t>433225162</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</si>
  <si>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</si>
  <si>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10-11 Odstranění travin a rákosu nebo 111 10-51 Odstranění stařiny, b) kořeny cenami části A02 souboru cen 111 2.-1 Odstranění nevhodných dřevin, c) balvany velikosti přes 0,10 m3 cenami souboru cen 122 86-11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</si>
  <si>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184802111</t>
  </si>
  <si>
    <t>Chemické odplevelení před založením kultury nad 20 m2 postřikem na široko v rovině a svahu do 1:5</t>
  </si>
  <si>
    <t>507658940</t>
  </si>
  <si>
    <t>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</si>
  <si>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</si>
  <si>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 xml:space="preserve">Poznámka k položce:_x000D_
2x </t>
  </si>
  <si>
    <t>136*2</t>
  </si>
  <si>
    <t>16</t>
  </si>
  <si>
    <t>184806114</t>
  </si>
  <si>
    <t>Řez stromů netrnitých průklestem D koruny do 8 m</t>
  </si>
  <si>
    <t>kus</t>
  </si>
  <si>
    <t>1282536750</t>
  </si>
  <si>
    <t>Řez stromů, keřů nebo růží průklestem stromů netrnitých, o průměru koruny přes 6 do 8 m</t>
  </si>
  <si>
    <t xml:space="preserve">Poznámka k souboru cen:_x000D_
1. V cenách jsou započteny i náklady spojené s přemístěním odstraněných větví na vzdálenost do 20 m, uložením na hromady, naložením na dopravní prostředek, odvozem do 20 km a se složením. 2. V cenách nejsou započteny náklady na uložení odpadu na skládku. 3. Ceny -6111 až -6163 a -6185 až -6188 jsou určeny pouze pro každoročně řezané dřeviny. 4. Ceny -6111 až -6144 jsou určeny pouze při použití žebře do maximální délky 5 m. 5. Ceny nelze použít pro řez popínavých dřevin a řez stromů nebo keřů ve ztížených podmínkách. Tyto práce se oceňují individuálně. 6. Měrnou jednotkou kus se u řezu rozumí jeden strom nebo jeden keř. </t>
  </si>
  <si>
    <t>17</t>
  </si>
  <si>
    <t>184818233</t>
  </si>
  <si>
    <t>Ochrana kmene průměru přes 500 do 700 mm bedněním výšky do 2 m</t>
  </si>
  <si>
    <t>-1270530073</t>
  </si>
  <si>
    <t>Ochrana kmene bedněním před poškozením stavebním provozem zřízení včetně odstranění výšky bednění do 2 m průměru kmene přes 500 do 700 mm</t>
  </si>
  <si>
    <t>18</t>
  </si>
  <si>
    <t>185804312</t>
  </si>
  <si>
    <t>Zalití rostlin vodou plocha přes 20 m2</t>
  </si>
  <si>
    <t>-735723025</t>
  </si>
  <si>
    <t>Zalití rostlin vodou plochy záhonů jednotlivě přes 20 m2</t>
  </si>
  <si>
    <t>Poznámka k položce:_x000D_
3x</t>
  </si>
  <si>
    <t>136*0,025*3</t>
  </si>
  <si>
    <t>19</t>
  </si>
  <si>
    <t>185851121</t>
  </si>
  <si>
    <t>Dovoz vody pro zálivku rostlin za vzdálenost do 1000 m</t>
  </si>
  <si>
    <t>1839457303</t>
  </si>
  <si>
    <t>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</si>
  <si>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</si>
  <si>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10,2</t>
  </si>
  <si>
    <t>Zakládání</t>
  </si>
  <si>
    <t>20</t>
  </si>
  <si>
    <t>271572211</t>
  </si>
  <si>
    <t>Podsyp pod základové konstrukce se zhutněním z netříděného štěrkopísku</t>
  </si>
  <si>
    <t>1931182150</t>
  </si>
  <si>
    <t>Podsyp pod základové konstrukce se zhutněním a urovnáním povrchu ze štěrkopísku netříděného</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</si>
  <si>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</si>
  <si>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"pod obruby"</t>
  </si>
  <si>
    <t>85,8*0,1</t>
  </si>
  <si>
    <t>Svislé a kompletní konstrukce</t>
  </si>
  <si>
    <t>338171123</t>
  </si>
  <si>
    <t>Osazování sloupků a vzpěr plotových ocelových v do 2,60 m se zabetonováním</t>
  </si>
  <si>
    <t>-1118993466</t>
  </si>
  <si>
    <t>Montáž sloupků a vzpěr plotových ocelových trubkových nebo profilovaných výšky do 2,60 m se zabetonováním do 0,08 m3 do připravených jamek</t>
  </si>
  <si>
    <t xml:space="preserve">Poznámka k souboru cen:_x000D_
1. Ceny lze použít i pro zalití (zabetonování) vzpěr rohových sloupků. 2. V cenách nejsou započteny náklady na: a) sloupky a vzpěry, toto se oceňuje ve specifikaci, b) vrtání jamek, tyto se oceňují souborem cen 131 1.-13.. - Vrtání jamek pro plotové sloupky tohoto katalogu. 3. Výškou sloupku se rozumí jeho délka před osazením. 4. V cenách 338 17-1115 a -1125 je pevným podkladem myšlena stávající podezdívka nebo podhrabová deska. 5. Montáž pletiva se oceňuje cenami souboru cen 348 17 Osazení oplocení. 6. V cenách osazování do zemního vrutu je započten i štěrk fixující sloupek. </t>
  </si>
  <si>
    <t>Poznámka k položce:_x000D_
pro osazení kompletního oplocení bude vybráno systémové řešení od dodavatele, který provede přesný návrh oplocení vč. brány</t>
  </si>
  <si>
    <t>50/2</t>
  </si>
  <si>
    <t>1+1+3</t>
  </si>
  <si>
    <t>22</t>
  </si>
  <si>
    <t>55342252</t>
  </si>
  <si>
    <t>sloupek plotový průběžný Pz a komaxitový 2000/38x1,5mm</t>
  </si>
  <si>
    <t>128</t>
  </si>
  <si>
    <t>1729293288</t>
  </si>
  <si>
    <t>27</t>
  </si>
  <si>
    <t>23</t>
  </si>
  <si>
    <t>55342270</t>
  </si>
  <si>
    <t>vzpěra plotová 38x1,5mm včetně krytky s uchem 1500mm</t>
  </si>
  <si>
    <t>1187527205</t>
  </si>
  <si>
    <t>24</t>
  </si>
  <si>
    <t>348121211</t>
  </si>
  <si>
    <t>Osazení podhrabových desek délky do 2 m na ocelové plotové sloupky</t>
  </si>
  <si>
    <t>-19727073</t>
  </si>
  <si>
    <t>Osazení podhrabových desek na ocelové sloupky, délky desek do 2 m</t>
  </si>
  <si>
    <t xml:space="preserve">Poznámka k souboru cen:_x000D_
1. V cenách jsou započteny i náklady na: 2. montážní materiál. Jedná se o drobný materiál, proto není v kalkulaci jmenovitě uveden. Tento materiál je součásti výrobní režie, 3. montáž a dodávku držáků desek. 4. V cenách nejsou započteny náklady na dodávku desky; tyto se oceňují ve specifikaci. </t>
  </si>
  <si>
    <t>25</t>
  </si>
  <si>
    <t>59233119</t>
  </si>
  <si>
    <t>deska plotová betonová 2000x50x290mm</t>
  </si>
  <si>
    <t>268615851</t>
  </si>
  <si>
    <t>26</t>
  </si>
  <si>
    <t>348172214</t>
  </si>
  <si>
    <t>Montáž vjezdových bran samonosných dvoukřídlových plochy přes 5,0 m2 do 10,0 m2</t>
  </si>
  <si>
    <t>-764691711</t>
  </si>
  <si>
    <t>Montáž vjezdových bran samonosných posuvných dvoukřídlových plochy přes 5 do 10 m2</t>
  </si>
  <si>
    <t xml:space="preserve">Poznámka k souboru cen:_x000D_
1. V ceně -2911 je započteno i náklady na programování pohonu. 2. Ceny neobsahují vybetonování základu pro ukotvení brány o šířce 60 cm a délce1/3 brány; tyto se oceňují cenami katalogu 801-1 Budovy a haly - zděné a monolitické. </t>
  </si>
  <si>
    <t>55342341</t>
  </si>
  <si>
    <t>brána kovová dvoukřídlová 1500x3000mm</t>
  </si>
  <si>
    <t>-1790073892</t>
  </si>
  <si>
    <t>Poznámka k položce:_x000D_
přesný rozměr bude stanoven na místě před vlastní objednávkou branky</t>
  </si>
  <si>
    <t>28</t>
  </si>
  <si>
    <t>348401120</t>
  </si>
  <si>
    <t>Montáž oplocení ze strojového pletiva s napínacími dráty výšky do 1,6 m</t>
  </si>
  <si>
    <t>1508333979</t>
  </si>
  <si>
    <t>Montáž oplocení z pletiva strojového s napínacími dráty do 1,6 m</t>
  </si>
  <si>
    <t xml:space="preserve">Poznámka k souboru cen:_x000D_
1. V cenách nejsou započteny náklady na dodávku pletiva a drátů, tyto se oceňují ve specifikaci. </t>
  </si>
  <si>
    <t>50</t>
  </si>
  <si>
    <t>29</t>
  </si>
  <si>
    <t>31327502</t>
  </si>
  <si>
    <t>pletivo drátěné plastifikované se čtvercovými oky 50/2,2mm v 1500mm</t>
  </si>
  <si>
    <t>1208336051</t>
  </si>
  <si>
    <t>50*1,05 'Přepočtené koeficientem množství</t>
  </si>
  <si>
    <t>30</t>
  </si>
  <si>
    <t>348401350</t>
  </si>
  <si>
    <t>Rozvinutí, montáž a napnutí napínacího drátu na oplocení</t>
  </si>
  <si>
    <t>1515189262</t>
  </si>
  <si>
    <t>Montáž oplocení z pletiva rozvinutí, uchycení a napnutí drátu napínacího</t>
  </si>
  <si>
    <t>50+50</t>
  </si>
  <si>
    <t>31</t>
  </si>
  <si>
    <t>348401360</t>
  </si>
  <si>
    <t>Přiháčkování strojového pletiva k napínacímu drátu na oplocení</t>
  </si>
  <si>
    <t>846475492</t>
  </si>
  <si>
    <t>Montáž oplocení z pletiva rozvinutí, uchycení a napnutí drátu přiháčkování pletiva k napínacímu drátu</t>
  </si>
  <si>
    <t>32</t>
  </si>
  <si>
    <t>15619100</t>
  </si>
  <si>
    <t>drát poplastovaný kruhový napínací 2,5/3,5mm</t>
  </si>
  <si>
    <t>-1828562308</t>
  </si>
  <si>
    <t>100*1,1 'Přepočtené koeficientem množství</t>
  </si>
  <si>
    <t>33</t>
  </si>
  <si>
    <t>15619200</t>
  </si>
  <si>
    <t>drát poplastovaný kruhový vázací 1,1/1,5mm</t>
  </si>
  <si>
    <t>1861661030</t>
  </si>
  <si>
    <t>50*1,1 'Přepočtené koeficientem množství</t>
  </si>
  <si>
    <t>Komunikace</t>
  </si>
  <si>
    <t>34</t>
  </si>
  <si>
    <t>564851111</t>
  </si>
  <si>
    <t>Podklad ze štěrkodrtě ŠD tl 150 mm</t>
  </si>
  <si>
    <t>1044239659</t>
  </si>
  <si>
    <t>Podklad ze štěrkodrti ŠD  s rozprostřením a zhutněním, po zhutnění tl. 150 mm</t>
  </si>
  <si>
    <t>269</t>
  </si>
  <si>
    <t>35</t>
  </si>
  <si>
    <t>564851113</t>
  </si>
  <si>
    <t>Podklad ze štěrkodrtě ŠD tl 170 mm</t>
  </si>
  <si>
    <t>-188740972</t>
  </si>
  <si>
    <t>Podklad ze štěrkodrti ŠD  s rozprostřením a zhutněním, po zhutnění tl. 170 mm</t>
  </si>
  <si>
    <t>243</t>
  </si>
  <si>
    <t>36</t>
  </si>
  <si>
    <t>564861114</t>
  </si>
  <si>
    <t>Podklad ze štěrkodrtě ŠD tl 230 mm</t>
  </si>
  <si>
    <t>1030110399</t>
  </si>
  <si>
    <t>Podklad ze štěrkodrti ŠD  s rozprostřením a zhutněním, po zhutnění tl. 230 mm</t>
  </si>
  <si>
    <t>350</t>
  </si>
  <si>
    <t>37</t>
  </si>
  <si>
    <t>565135111</t>
  </si>
  <si>
    <t>Asfaltový beton vrstva podkladní ACP 16+ (obalované kamenivo OKS) tl 50 mm š do 3 m</t>
  </si>
  <si>
    <t>-625559274</t>
  </si>
  <si>
    <t>Asfaltový beton vrstva podkladní ACP 16 (obalované kamenivo střednězrnné - OKS)  s rozprostřením a zhutněním v pruhu šířky do 3 m, po zhutnění tl. 50 mm</t>
  </si>
  <si>
    <t xml:space="preserve">Poznámka k souboru cen:_x000D_
1. ČSN EN 13108-1 připouští pro ACP 16 pouze tl. 50 až 80 mm. </t>
  </si>
  <si>
    <t>38</t>
  </si>
  <si>
    <t>567122111</t>
  </si>
  <si>
    <t>Podklad ze směsi stmelené cementem SC C 8/10 (KSC I) tl 120 mm</t>
  </si>
  <si>
    <t>-1435282948</t>
  </si>
  <si>
    <t>Podklad ze směsi stmelené cementem SC bez dilatačních spár, s rozprostřením a zhutněním SC C 8/10 (KSC I), po zhutnění tl. 120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</si>
  <si>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</si>
  <si>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39</t>
  </si>
  <si>
    <t>573211108</t>
  </si>
  <si>
    <t>Postřik živičný spojovací z asfaltu v množství 0,40 kg/m2</t>
  </si>
  <si>
    <t>1689769024</t>
  </si>
  <si>
    <t>Postřik spojovací PS bez posypu kamenivem z asfaltu silničního, v množství 0,40 kg/m2</t>
  </si>
  <si>
    <t>40</t>
  </si>
  <si>
    <t>577134111</t>
  </si>
  <si>
    <t>Asfaltový beton vrstva obrusná ACO 11 (ABS) tř. I tl 40 mm š do 3 m z nemodifikovaného asfaltu</t>
  </si>
  <si>
    <t>-1672597754</t>
  </si>
  <si>
    <t>Asfaltový beton vrstva obrusná ACO 11 (ABS)  s rozprostřením a se zhutněním z nemodifikovaného asfaltu v pruhu šířky do 3 m tř. I, po zhutnění tl. 40 mm</t>
  </si>
  <si>
    <t xml:space="preserve">Poznámka k souboru cen:_x000D_
1. ČSN EN 13108-1 připouští pro ACO 11 pouze tl. 35 až 50 mm. </t>
  </si>
  <si>
    <t>41</t>
  </si>
  <si>
    <t>591211111</t>
  </si>
  <si>
    <t>Kladení dlažby z kostek drobných z kamene do lože z kameniva těženého tl 50 mm</t>
  </si>
  <si>
    <t>2060332883</t>
  </si>
  <si>
    <t>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</si>
  <si>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</si>
  <si>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343</t>
  </si>
  <si>
    <t>42</t>
  </si>
  <si>
    <t>58381007</t>
  </si>
  <si>
    <t>kostka dlažební žula drobná 10/10</t>
  </si>
  <si>
    <t>2091139582</t>
  </si>
  <si>
    <t>343*1,02 'Přepočtené koeficientem množství</t>
  </si>
  <si>
    <t>43</t>
  </si>
  <si>
    <t>596211110</t>
  </si>
  <si>
    <t>Kladení zámkové dlažby komunikací pro pěší tl 60 mm skupiny A pl do 50 m2</t>
  </si>
  <si>
    <t>-905072742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</si>
  <si>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</si>
  <si>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</si>
  <si>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44</t>
  </si>
  <si>
    <t>59245006</t>
  </si>
  <si>
    <t>dlažba skladebná betonová pro nevidomé 200x100x60mm červená</t>
  </si>
  <si>
    <t>465119059</t>
  </si>
  <si>
    <t>dlažba skladebná betonová pro nevidomé 200x100x60mm barevná</t>
  </si>
  <si>
    <t>45</t>
  </si>
  <si>
    <t>596211112</t>
  </si>
  <si>
    <t>Kladení zámkové dlažby komunikací pro pěší tl 60 mm skupiny A pl do 300 m2</t>
  </si>
  <si>
    <t>371233634</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</si>
  <si>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100 do 300 m2</t>
  </si>
  <si>
    <t>226</t>
  </si>
  <si>
    <t>46</t>
  </si>
  <si>
    <t>59245018</t>
  </si>
  <si>
    <t>dlažba skladebná betonová 200x100x60mm přírodní</t>
  </si>
  <si>
    <t>-769435560</t>
  </si>
  <si>
    <t>226*1,01 'Přepočtené koeficientem množství</t>
  </si>
  <si>
    <t>47</t>
  </si>
  <si>
    <t>596811120</t>
  </si>
  <si>
    <t>Kladení betonové dlažby komunikací pro pěší do lože z kameniva vel do 0,09 m2 plochy do 50 m2</t>
  </si>
  <si>
    <t>-1278210446</t>
  </si>
  <si>
    <t>Kladení dlažby z betonových nebo kameninových dlaždic komunikací pro pěší s vyplněním spár a se smetením přebytečného materiálu na vzdálenost do 3 m s ložem z kameniva těženého tl. do 30 mm velikosti dlaždic do 0,09 m2 (bez zámku), pro plochy do 50 m2</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</si>
  <si>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</si>
  <si>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0,6</t>
  </si>
  <si>
    <t>48</t>
  </si>
  <si>
    <t>58381435.R</t>
  </si>
  <si>
    <t>deska dlažební leštěná žula tl 60mm do 0,24m2</t>
  </si>
  <si>
    <t>1340996691</t>
  </si>
  <si>
    <t>Poznámka k položce:_x000D_
250x250 mm</t>
  </si>
  <si>
    <t>0,6*1,03 'Přepočtené koeficientem množství</t>
  </si>
  <si>
    <t>Úpravy povrchů, podlahy a osazování výplní</t>
  </si>
  <si>
    <t>49</t>
  </si>
  <si>
    <t>637121111</t>
  </si>
  <si>
    <t>Okapový chodník z kačírku tl 100 mm s udusáním</t>
  </si>
  <si>
    <t>-941226242</t>
  </si>
  <si>
    <t>Okapový chodník z kameniva  s udusáním a urovnáním povrchu z kačírku tl. 100 mm</t>
  </si>
  <si>
    <t>Trubní vedení</t>
  </si>
  <si>
    <t>12980000R</t>
  </si>
  <si>
    <t>Čištění uličních vpustí</t>
  </si>
  <si>
    <t>-1677752143</t>
  </si>
  <si>
    <t>Poznámka k položce:_x000D_
Součástí položky je vodorovná a svislá doprava, přemístění, přeložení, manipulace s materiálem a uložení na skládku.</t>
  </si>
  <si>
    <t>51</t>
  </si>
  <si>
    <t>12993000R</t>
  </si>
  <si>
    <t>Čistění potrubí DN do 200 mm</t>
  </si>
  <si>
    <t>-1291607374</t>
  </si>
  <si>
    <t xml:space="preserve">Poznámka k položce:_x000D_
Součástí položky je vodorovná a svislá doprava, přemístění, přeložení, manipulace s materiálem a uložení na skládku._x000D_
</t>
  </si>
  <si>
    <t>"odhad" 5</t>
  </si>
  <si>
    <t>52</t>
  </si>
  <si>
    <t>899431111</t>
  </si>
  <si>
    <t>Výšková úprava uličního vstupu nebo vpusti do 200 mm zvýšením krycího hrnce, šoupěte nebo hydrantu</t>
  </si>
  <si>
    <t>-508293287</t>
  </si>
  <si>
    <t>Výšková úprava uličního vstupu nebo vpusti do 200 mm  zvýšením krycího hrnce, šoupěte nebo hydrantu bez úpravy armatur</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</si>
  <si>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</si>
  <si>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Ostatní konstrukce a práce, bourání</t>
  </si>
  <si>
    <t>53</t>
  </si>
  <si>
    <t>911121111</t>
  </si>
  <si>
    <t>Montáž zábradlí ocelového přichyceného vruty do betonového podkladu</t>
  </si>
  <si>
    <t>1313848341</t>
  </si>
  <si>
    <t>Montáž zábradlí ocelového  přichyceného vruty do betonového podkladu</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</si>
  <si>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</si>
  <si>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Poznámka k položce:_x000D_
zámečnický výrobek</t>
  </si>
  <si>
    <t>54</t>
  </si>
  <si>
    <t>914111111</t>
  </si>
  <si>
    <t>Montáž svislé dopravní značky do velikosti 1 m2 objímkami na sloupek nebo konzolu</t>
  </si>
  <si>
    <t>1750642439</t>
  </si>
  <si>
    <t>Montáž svislé dopravní značky základní  velikosti do 1 m2 objímkami na sloupky nebo konzoly</t>
  </si>
  <si>
    <t xml:space="preserve">Poznámka k souboru cen:_x000D_
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 </t>
  </si>
  <si>
    <t>1+1</t>
  </si>
  <si>
    <t>55</t>
  </si>
  <si>
    <t>40444256</t>
  </si>
  <si>
    <t>značka dopravní svislá FeZn NK 500x700mm</t>
  </si>
  <si>
    <t>-1556605231</t>
  </si>
  <si>
    <t>IP12</t>
  </si>
  <si>
    <t>56</t>
  </si>
  <si>
    <t>40444230</t>
  </si>
  <si>
    <t>značka dopravní svislá FeZn NK 500x500mm</t>
  </si>
  <si>
    <t>-960161400</t>
  </si>
  <si>
    <t>E13</t>
  </si>
  <si>
    <t>57</t>
  </si>
  <si>
    <t>914111112</t>
  </si>
  <si>
    <t>Montáž svislé dopravní značky do velikosti 1 m2 páskováním na sloup</t>
  </si>
  <si>
    <t>2094249292</t>
  </si>
  <si>
    <t>Montáž svislé dopravní značky základní  velikosti do 1 m2 páskováním na sloupy</t>
  </si>
  <si>
    <t>58</t>
  </si>
  <si>
    <t>40444274</t>
  </si>
  <si>
    <t>značka dopravní svislá FeZn NK 1000x500mm (IP26a, IP26b)</t>
  </si>
  <si>
    <t>-1203180799</t>
  </si>
  <si>
    <t>Poznámka k položce:_x000D_
zmenšené - přesná velikost dle PD</t>
  </si>
  <si>
    <t>59</t>
  </si>
  <si>
    <t>914511112</t>
  </si>
  <si>
    <t>Montáž sloupku dopravních značek délky do 3,5 m s betonovým základem a patkou</t>
  </si>
  <si>
    <t>-1726604576</t>
  </si>
  <si>
    <t>Montáž sloupku dopravních značek  délky do 3,5 m do hliníkové patky</t>
  </si>
  <si>
    <t xml:space="preserve">Poznámka k souboru cen:_x000D_
1. V cenách jsou započteny i náklady na: a) vykopání jamek s odhozem výkopku na vzdálenost do 3 m, b) osazení sloupku včetně montáže a dodávky plastového víčka, 2. V cenách -1111 jsou započteny i náklady na betonový základ. 3. V cenách -1112 jsou započteny i náklady na hliníkovou patku s betonovým základem. 4. V cenách nejsou započteny náklady na: a) dodání sloupku, tyto se oceňují ve specifikaci b) naložení a odklizení výkopku, tyto se oceňují cenami části A01 katalogu 800-1 Zemní práce. </t>
  </si>
  <si>
    <t>60</t>
  </si>
  <si>
    <t>40445225</t>
  </si>
  <si>
    <t>sloupek pro dopravní značku Zn D 60mm v 3,5m</t>
  </si>
  <si>
    <t>-1212390497</t>
  </si>
  <si>
    <t>61</t>
  </si>
  <si>
    <t>916111121</t>
  </si>
  <si>
    <t>Osazení obruby z drobných kostek bez boční opěry do lože z kameniva těženého</t>
  </si>
  <si>
    <t>166443356</t>
  </si>
  <si>
    <t>Osazení silniční obruby z dlažebních kostek v jedné řadě  s ložem tl. přes 50 do 100 mm, s vyplněním a zatřením spár cementovou maltou z drobných kostek bez boční opěry, do lože z kameniva těženého</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</si>
  <si>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</si>
  <si>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26+27</t>
  </si>
  <si>
    <t>62</t>
  </si>
  <si>
    <t>1987755121</t>
  </si>
  <si>
    <t>26*0,1</t>
  </si>
  <si>
    <t>2,6*1,03 'Přepočtené koeficientem množství</t>
  </si>
  <si>
    <t>63</t>
  </si>
  <si>
    <t>58381007.2</t>
  </si>
  <si>
    <t>kostka dlažební mramor drobná 10/10 "bílá"</t>
  </si>
  <si>
    <t>843761251</t>
  </si>
  <si>
    <t>kostka dlažební mramor drobná 10/10</t>
  </si>
  <si>
    <t>Poznámka k položce:_x000D_
výběrová</t>
  </si>
  <si>
    <t>27*0,1</t>
  </si>
  <si>
    <t>2,7*1,03 'Přepočtené koeficientem množství</t>
  </si>
  <si>
    <t>64</t>
  </si>
  <si>
    <t>916231213</t>
  </si>
  <si>
    <t>Osazení chodníkového obrubníku betonového stojatého s boční opěrou do lože z betonu prostého</t>
  </si>
  <si>
    <t>-1985615707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</si>
  <si>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</si>
  <si>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</si>
  <si>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193,8</t>
  </si>
  <si>
    <t>3,2</t>
  </si>
  <si>
    <t>65</t>
  </si>
  <si>
    <t>59217016</t>
  </si>
  <si>
    <t>obrubník betonový chodníkový 1000x80x250mm</t>
  </si>
  <si>
    <t>-1289189636</t>
  </si>
  <si>
    <t>193,8*1,01 'Přepočtené koeficientem množství</t>
  </si>
  <si>
    <t>66</t>
  </si>
  <si>
    <t>592174092</t>
  </si>
  <si>
    <t>obrubník betonový chodníkový obloukový R1 78x8x25 cm</t>
  </si>
  <si>
    <t>1815002315</t>
  </si>
  <si>
    <t>obrubník betonový chodníkový vibrolisovaný obloukový R1 78x8x25 cm</t>
  </si>
  <si>
    <t>(3,2)/0,78</t>
  </si>
  <si>
    <t>4,103*1,01 'Přepočtené koeficientem množství</t>
  </si>
  <si>
    <t>67</t>
  </si>
  <si>
    <t>916241213</t>
  </si>
  <si>
    <t>Osazení obrubníku kamenného stojatého s boční opěrou do lože z betonu prostého</t>
  </si>
  <si>
    <t>-258496205</t>
  </si>
  <si>
    <t>Osazení obrubníku kamenného se zřízením lože, s vyplněním a zatřením spár cementovou maltou stojatého s boční opěrou z betonu prostého, do lože z betonu prostého</t>
  </si>
  <si>
    <t xml:space="preserve">Poznámka k souboru cen:_x000D_
1. Ceny -1211, -1212 a -1213 lze použít i pro osazení krajníků z kamene. 2.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 opěry. 3. Část lože z betonu prostého přesahující tl. 100 mm se oceňuje cenou 916 99-1121 Lože pod obrubníky, krajníky nebo obruby z dlažebních kostek. 4. V cenách nejsou započteny náklady na dodání obrubníků nebo krajníků, tyto se oceňují ve specifikaci. </t>
  </si>
  <si>
    <t>11+2+89</t>
  </si>
  <si>
    <t>68</t>
  </si>
  <si>
    <t>58380004</t>
  </si>
  <si>
    <t>obrubník kamenný žulový přímý 250x200mm</t>
  </si>
  <si>
    <t>911976829</t>
  </si>
  <si>
    <t>Poznámka k položce:_x000D_
OP3</t>
  </si>
  <si>
    <t>11*1,01 'Přepočtené koeficientem množství</t>
  </si>
  <si>
    <t>69</t>
  </si>
  <si>
    <t>58380374</t>
  </si>
  <si>
    <t>obrubník kamenný žulový přímý 120x250mm</t>
  </si>
  <si>
    <t>913841989</t>
  </si>
  <si>
    <t xml:space="preserve">Poznámka k položce:_x000D_
OP7_x000D_
</t>
  </si>
  <si>
    <t>89</t>
  </si>
  <si>
    <t>89*1,01 'Přepočtené koeficientem množství</t>
  </si>
  <si>
    <t>70</t>
  </si>
  <si>
    <t>58380420.1</t>
  </si>
  <si>
    <t>obrubník kamenný žulový obloukový R 1-3m 120x250mm</t>
  </si>
  <si>
    <t>805613922</t>
  </si>
  <si>
    <t>Poznámka k položce:_x000D_
OP7</t>
  </si>
  <si>
    <t>R1</t>
  </si>
  <si>
    <t>71</t>
  </si>
  <si>
    <t>919726121</t>
  </si>
  <si>
    <t>Geotextilie pro ochranu, separaci a filtraci netkaná měrná hmotnost do 200 g/m2</t>
  </si>
  <si>
    <t>-1826645669</t>
  </si>
  <si>
    <t>Geotextilie netkaná pro ochranu, separaci nebo filtraci měrná hmotnost do 200 g/m2</t>
  </si>
  <si>
    <t xml:space="preserve">Poznámka k souboru cen:_x000D_
1. V cenách jsou započteny i náklady na položení a dodání geotextilie včetně přesahů. </t>
  </si>
  <si>
    <t>"pod kačírek" 38</t>
  </si>
  <si>
    <t>72</t>
  </si>
  <si>
    <t>919732211</t>
  </si>
  <si>
    <t>Styčná spára napojení nového živičného povrchu na stávající za tepla š 15 mm hl 25 mm s prořezáním</t>
  </si>
  <si>
    <t>-1655786336</t>
  </si>
  <si>
    <t>Styčná pracovní spára při napojení nového živičného povrchu na stávající se zalitím za tepla modifikovanou asfaltovou hmotou s posypem vápenným hydrátem šířky do 15 mm, hloubky do 25 mm včetně prořezání spáry</t>
  </si>
  <si>
    <t xml:space="preserve">Poznámka k souboru cen:_x000D_
1. V cenách jsou započteny i náklady na vyčištění spár, na impregnaci a zalití spár včetně dodání hmot. </t>
  </si>
  <si>
    <t>73</t>
  </si>
  <si>
    <t>919735113</t>
  </si>
  <si>
    <t>Řezání stávajícího živičného krytu hl do 150 mm</t>
  </si>
  <si>
    <t>379520592</t>
  </si>
  <si>
    <t>Řezání stávajícího živičného krytu nebo podkladu  hloubky přes 100 do 150 mm</t>
  </si>
  <si>
    <t xml:space="preserve">Poznámka k souboru cen:_x000D_
1. V cenách jsou započteny i náklady na spotřebu vody. </t>
  </si>
  <si>
    <t>96</t>
  </si>
  <si>
    <t>Bourání konstrukcí</t>
  </si>
  <si>
    <t>74</t>
  </si>
  <si>
    <t>113106123</t>
  </si>
  <si>
    <t>Rozebrání dlažeb ze zámkových dlaždic komunikací pro pěší ručně</t>
  </si>
  <si>
    <t>2119794126</t>
  </si>
  <si>
    <t>Rozebrání dlažeb komunikací pro pěší s přemístěním hmot na skládku na vzdálenost do 3 m nebo s naložením na dopravní prostředek s ložem z kameniva nebo živice a s jakoukoliv výplní spár ručně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</si>
  <si>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</si>
  <si>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75</t>
  </si>
  <si>
    <t>113106142</t>
  </si>
  <si>
    <t>Rozebrání dlažeb z betonových nebo kamenných dlaždic komunikací pro pěší strojně pl přes 50 m2</t>
  </si>
  <si>
    <t>-1195381907</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</si>
  <si>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</si>
  <si>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144</t>
  </si>
  <si>
    <t>76</t>
  </si>
  <si>
    <t>113107162</t>
  </si>
  <si>
    <t>Odstranění podkladu z kameniva drceného tl 200 mm strojně pl přes 50 do 200 m2</t>
  </si>
  <si>
    <t>1316830949</t>
  </si>
  <si>
    <t>Odstranění podkladů nebo krytů strojně plochy jednotlivě přes 50 m2 do 200 m2 s přemístěním hmot na skládku na vzdálenost do 20 m nebo s naložením na dopravní prostředek z kameniva hrubého drceného,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</si>
  <si>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</si>
  <si>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152</t>
  </si>
  <si>
    <t>77</t>
  </si>
  <si>
    <t>113107224</t>
  </si>
  <si>
    <t>Odstranění podkladu z kameniva drceného tl 400 mm strojně pl přes 200 m2</t>
  </si>
  <si>
    <t>-1320680634</t>
  </si>
  <si>
    <t>Odstranění podkladů nebo krytů strojně plochy jednotlivě přes 200 m2 s přemístěním hmot na skládku na vzdálenost do 20 m nebo s naložením na dopravní prostředek z kameniva hrubého drceného, o tl. vrstvy přes 300 do 400 mm</t>
  </si>
  <si>
    <t>"tl. 360 mm" 350</t>
  </si>
  <si>
    <t>78</t>
  </si>
  <si>
    <t>113107243</t>
  </si>
  <si>
    <t>Odstranění krytu živičného tl 150 mm strojně pl přes 200 m2</t>
  </si>
  <si>
    <t>-1173798525</t>
  </si>
  <si>
    <t>Odstranění podkladů nebo krytů strojně plochy jednotlivě přes 200 m2 s přemístěním hmot na skládku na vzdálenost do 20 m nebo s naložením na dopravní prostředek živičných, o tl. vrstvy přes 100 do 150 mm</t>
  </si>
  <si>
    <t>79</t>
  </si>
  <si>
    <t>113202111</t>
  </si>
  <si>
    <t>Vytrhání obrub krajníků obrubníků stojatých</t>
  </si>
  <si>
    <t>114281537</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</si>
  <si>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</si>
  <si>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</si>
  <si>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198</t>
  </si>
  <si>
    <t>80</t>
  </si>
  <si>
    <t>966006132</t>
  </si>
  <si>
    <t>Odstranění značek dopravních nebo orientačních se sloupky s betonovými patkami</t>
  </si>
  <si>
    <t>2088321249</t>
  </si>
  <si>
    <t>Odstranění dopravních nebo orientačních značek se sloupkem  s uložením hmot na vzdálenost do 20 m nebo s naložením na dopravní prostředek, se zásypem jam a jeho zhutněním s betonovou patkou</t>
  </si>
  <si>
    <t xml:space="preserve">Poznámka k souboru cen:_x000D_
1. Ceny jsou určeny pro odstranění značek z jakéhokoliv materiálu. 2. V cenách -6131 a -6132 nejsou započteny náklady na demontáž tabulí (značek) od sloupků, tyto se oceňují cenou 966 00-6211 Odstranění svislých dopravních značek. 3. Přemístění vybouraných značek na vzdálenost přes 20 m se oceňuje cenami souboru cen 997 22-1 Vodorovná doprava vybouraných hmot. </t>
  </si>
  <si>
    <t>81</t>
  </si>
  <si>
    <t>966006211</t>
  </si>
  <si>
    <t>Odstranění svislých dopravních značek ze sloupů, sloupků nebo konzol</t>
  </si>
  <si>
    <t>1569565620</t>
  </si>
  <si>
    <t>Odstranění (demontáž) svislých dopravních značek  s odklizením materiálu na skládku na vzdálenost do 20 m nebo s naložením na dopravní prostředek ze sloupů, sloupků nebo konzol</t>
  </si>
  <si>
    <t xml:space="preserve">Poznámka k souboru cen:_x000D_
1. Přemístění demontovaných značek na vzdálenost přes 20 m se oceňuje cenami souborů cen 997 22-1 Vodorovná doprava vybouraných hmot. </t>
  </si>
  <si>
    <t>82</t>
  </si>
  <si>
    <t>966071711</t>
  </si>
  <si>
    <t>Bourání sloupků a vzpěr plotových ocelových do 2,5 m zabetonovaných</t>
  </si>
  <si>
    <t>-2099377626</t>
  </si>
  <si>
    <t>Bourání plotových sloupků a vzpěr ocelových trubkových nebo profilovaných výšky do 2,50 m zabetonovaných</t>
  </si>
  <si>
    <t xml:space="preserve">Poznámka k souboru cen:_x000D_
1. V cenách jsou započteny i náklady na odklizení materiálu na vzdálenost do 20 m nebo naložení na dopravní prostředek. </t>
  </si>
  <si>
    <t>83</t>
  </si>
  <si>
    <t>966071822</t>
  </si>
  <si>
    <t>Rozebrání oplocení z drátěného pletiva se čtvercovými oky výšky do 2,0 m</t>
  </si>
  <si>
    <t>1929389192</t>
  </si>
  <si>
    <t>Rozebrání oplocení z pletiva  drátěného se čtvercovými oky, výšky přes 1,6 do 2,0 m</t>
  </si>
  <si>
    <t xml:space="preserve">Poznámka k souboru cen:_x000D_
1. V cenách jsou započteny i náklady na odklizení materiálu na vzdálenost do 20 m nebo naložení na dopravní prostředek. 2. V cenách nejsou započteny náklady na demontáž sloupků. </t>
  </si>
  <si>
    <t>84</t>
  </si>
  <si>
    <t>966073811</t>
  </si>
  <si>
    <t>Rozebrání vrat a vrátek k oplocení plochy do 6 m2</t>
  </si>
  <si>
    <t>1007280492</t>
  </si>
  <si>
    <t>Rozebrání vrat a vrátek k oplocení  plochy jednotlivě přes 2 do 6 m2</t>
  </si>
  <si>
    <t>997</t>
  </si>
  <si>
    <t>Přesun sutě</t>
  </si>
  <si>
    <t>85</t>
  </si>
  <si>
    <t>997221551</t>
  </si>
  <si>
    <t>Vodorovná doprava suti ze sypkých materiálů do 1 km</t>
  </si>
  <si>
    <t>-12735939</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</si>
  <si>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</si>
  <si>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</si>
  <si>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44,08+203</t>
  </si>
  <si>
    <t>86</t>
  </si>
  <si>
    <t>997221559</t>
  </si>
  <si>
    <t>Příplatek ZKD 1 km u vodorovné dopravy suti ze sypkých materiálů</t>
  </si>
  <si>
    <t>-1923800136</t>
  </si>
  <si>
    <t>Vodorovná doprava suti  bez naložení, ale se složením a s hrubým urovnáním Příplatek k ceně za každý další i započatý 1 km přes 1 km</t>
  </si>
  <si>
    <t>247,08*4</t>
  </si>
  <si>
    <t>87</t>
  </si>
  <si>
    <t>997221561</t>
  </si>
  <si>
    <t>Vodorovná doprava suti z kusových materiálů do 1 km</t>
  </si>
  <si>
    <t>1579835700</t>
  </si>
  <si>
    <t>Vodorovná doprava suti  bez naložení, ale se složením a s hrubým urovnáním z kusových materiálů, na vzdálenost do 1 km</t>
  </si>
  <si>
    <t>2,08+36,72</t>
  </si>
  <si>
    <t>110,6</t>
  </si>
  <si>
    <t>40,59+0,164+0,788</t>
  </si>
  <si>
    <t>0,082+0,21</t>
  </si>
  <si>
    <t>88</t>
  </si>
  <si>
    <t>997221569</t>
  </si>
  <si>
    <t>Příplatek ZKD 1 km u vodorovné dopravy suti z kusových materiálů</t>
  </si>
  <si>
    <t>-2014519405</t>
  </si>
  <si>
    <t>191,234*4</t>
  </si>
  <si>
    <t>997221815</t>
  </si>
  <si>
    <t>Poplatek za uložení na skládce (skládkovné) stavebního odpadu betonového kód odpadu 170 101</t>
  </si>
  <si>
    <t>-1773324587</t>
  </si>
  <si>
    <t>Poplatek za uložení stavebního odpadu na skládce (skládkovné) z prostého betonu zatříděného do Katalogu odpadů pod kódem 170 101</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</si>
  <si>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</si>
  <si>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2,08+36,72+40,59+0,164+0,788</t>
  </si>
  <si>
    <t>90</t>
  </si>
  <si>
    <t>997221845</t>
  </si>
  <si>
    <t>Poplatek za uložení na skládce (skládkovné) odpadu asfaltového bez dehtu kód odpadu 170 302</t>
  </si>
  <si>
    <t>536633466</t>
  </si>
  <si>
    <t>Poplatek za uložení stavebního odpadu na skládce (skládkovné) asfaltového bez obsahu dehtu zatříděného do Katalogu odpadů pod kódem 170 302</t>
  </si>
  <si>
    <t>91</t>
  </si>
  <si>
    <t>997221855</t>
  </si>
  <si>
    <t>Poplatek za uložení na skládce (skládkovné) zeminy a kameniva kód odpadu 170 504</t>
  </si>
  <si>
    <t>-2021117352</t>
  </si>
  <si>
    <t>Poplatek za uložení stavebního odpadu na skládce (skládkovné) zeminy a kameniva zatříděného do Katalogu odpadů pod kódem 170 504</t>
  </si>
  <si>
    <t>998</t>
  </si>
  <si>
    <t>Přesun hmot</t>
  </si>
  <si>
    <t>92</t>
  </si>
  <si>
    <t>998223011</t>
  </si>
  <si>
    <t>Přesun hmot pro pozemní komunikace s krytem dlážděným</t>
  </si>
  <si>
    <t>1370810132</t>
  </si>
  <si>
    <t>Přesun hmot pro pozemní komunikace s krytem dlážděným  dopravní vzdálenost do 200 m jakékoliv délky objektu</t>
  </si>
  <si>
    <t>PSV</t>
  </si>
  <si>
    <t>Práce a dodávky PSV</t>
  </si>
  <si>
    <t>767</t>
  </si>
  <si>
    <t>Konstrukce zámečnické</t>
  </si>
  <si>
    <t>93</t>
  </si>
  <si>
    <t>767995111</t>
  </si>
  <si>
    <t>Montáž atypických zámečnických konstrukcí hmotnosti do 5 kg</t>
  </si>
  <si>
    <t>102289724</t>
  </si>
  <si>
    <t>Montáž ostatních atypických zámečnických konstrukcí  hmotnosti do 5 kg</t>
  </si>
  <si>
    <t xml:space="preserve">Poznámka k souboru cen:_x000D_
1. Určení cen se řídí hmotností jednotlivě montovaného dílu konstrukce. </t>
  </si>
  <si>
    <t>Poznámka k položce:_x000D_
přesné provedení bude provedeno dle realizační dokumentace zábradlí</t>
  </si>
  <si>
    <t>((9+9)+(10)*0,9)*3,82</t>
  </si>
  <si>
    <t>(9+1)*((0,1*0,1)*80)</t>
  </si>
  <si>
    <t>(9)*((0,8*9)*1,21)</t>
  </si>
  <si>
    <t>94</t>
  </si>
  <si>
    <t>14550142</t>
  </si>
  <si>
    <t>profil ocelový obdélníkový svařovaný 50x35x3mm</t>
  </si>
  <si>
    <t>1900079180</t>
  </si>
  <si>
    <t>((9+9)+(9+1)*0,9)*3,82/1000</t>
  </si>
  <si>
    <t>95</t>
  </si>
  <si>
    <t>13611228</t>
  </si>
  <si>
    <t>plech ocelový hladký jakost S 235 JR tl 10mm tabule</t>
  </si>
  <si>
    <t>-1986701958</t>
  </si>
  <si>
    <t>(9+1)*((0,1*0,1)*80)/1000</t>
  </si>
  <si>
    <t>13010356.3</t>
  </si>
  <si>
    <t>ocel pásová válcovaná za studena 30x5mm</t>
  </si>
  <si>
    <t>-884613176</t>
  </si>
  <si>
    <t>(9)*((0,8*9)*1,21)/1000</t>
  </si>
  <si>
    <t>97</t>
  </si>
  <si>
    <t>789421541</t>
  </si>
  <si>
    <t>Žárové stříkání ocelových konstrukcí třídy I ZnAl 150 um</t>
  </si>
  <si>
    <t>1947818596</t>
  </si>
  <si>
    <t>Žárové stříkání ocelových konstrukcí slitinou zinacor ZnAl, tloušťky 150 μm, třídy I</t>
  </si>
  <si>
    <t>((9+9)+(9+1)*0,9)*(0,035+0,035+0,05+0,05)</t>
  </si>
  <si>
    <t>(9+1)*(((0,1*0,1)*2)+(4*0,01*0,1))</t>
  </si>
  <si>
    <t>(9)*((0,8*9))*(0,03+0,03+0,005+0,005)</t>
  </si>
  <si>
    <t>98</t>
  </si>
  <si>
    <t>998767101</t>
  </si>
  <si>
    <t>Přesun hmot tonážní pro zámečnické konstrukce v objektech v do 6 m</t>
  </si>
  <si>
    <t>-838717893</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</si>
  <si>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</si>
  <si>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</si>
  <si>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Práce a dodávky M</t>
  </si>
  <si>
    <t>21-M</t>
  </si>
  <si>
    <t>Elektromontáže</t>
  </si>
  <si>
    <t>99</t>
  </si>
  <si>
    <t>lampa</t>
  </si>
  <si>
    <t>Posun lampy veřejného osvětlení</t>
  </si>
  <si>
    <t>-620570505</t>
  </si>
  <si>
    <t>posun lampy veřejného osvětlení</t>
  </si>
  <si>
    <t>100</t>
  </si>
  <si>
    <t>lampa_N</t>
  </si>
  <si>
    <t>Lampa veřejného osvětlení "nová"</t>
  </si>
  <si>
    <t>-293394191</t>
  </si>
  <si>
    <t>Poznámka k položce:_x000D_
položka obsauje veškerou montáž, dodávku materiálu a zemní práce v rozsau do 30 m od od přípojného bodu</t>
  </si>
  <si>
    <t>101</t>
  </si>
  <si>
    <t>přeložka_01</t>
  </si>
  <si>
    <t>Posun stranový stávajícího kabelu CETIN</t>
  </si>
  <si>
    <t>1215965566</t>
  </si>
  <si>
    <t>Poznámka k položce:_x000D_
rozsah bude stanoven po odhalení kabelu</t>
  </si>
  <si>
    <t>46-M</t>
  </si>
  <si>
    <t>Zemní práce při extr.mont.pracích</t>
  </si>
  <si>
    <t>102</t>
  </si>
  <si>
    <t>460150123</t>
  </si>
  <si>
    <t>Hloubení kabelových zapažených i nezapažených rýh ručně š 35 cm, hl 40 cm, v hornině tř 3</t>
  </si>
  <si>
    <t>1590639484</t>
  </si>
  <si>
    <t>Hloubení zapažených i nezapažených kabelových rýh ručně včetně urovnání dna s přemístěním výkopku do vzdálenosti 3 m od okraje jámy nebo naložením na dopravní prostředek šířky 35 cm, hloubky 40 cm, v hornině třídy 3</t>
  </si>
  <si>
    <t xml:space="preserve">Poznámka k souboru cen:_x000D_
1. Ceny hloubení rýh v hornině třídy 6 a 7 se oceňují cenami souboru cen 460 20- . Hloubení nezapažených kabelových rýh strojně. </t>
  </si>
  <si>
    <t>103</t>
  </si>
  <si>
    <t>460510203</t>
  </si>
  <si>
    <t>Kanály do rýhy neasfaltované z prefabrikovaných betonových žlabů rozměrů 23x18,5/13x13 cm</t>
  </si>
  <si>
    <t>372058914</t>
  </si>
  <si>
    <t>Kabelové prostupy, kanály a multikanály  kanály z prefabrikovaných betonových žlabů včetně utěsnění, vyspárování a zakrytí víkem do rýhy, bez výkopových prací neasfaltované 23x18,5/13x13 cm</t>
  </si>
  <si>
    <t xml:space="preserve">Poznámka k souboru cen:_x000D_
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 </t>
  </si>
  <si>
    <t>104</t>
  </si>
  <si>
    <t>460560123</t>
  </si>
  <si>
    <t>Zásyp rýh ručně šířky 35 cm, hloubky 40 cm, z horniny třídy 3</t>
  </si>
  <si>
    <t>1124910884</t>
  </si>
  <si>
    <t>Zásyp kabelových rýh ručně s uložením výkopku ve vrstvách včetně zhutnění a urovnání povrchu šířky 35 cm hloubky 40 cm, v hornině třídy 3</t>
  </si>
  <si>
    <t>VRN</t>
  </si>
  <si>
    <t>VRN1</t>
  </si>
  <si>
    <t>Průzkumné, geodetické a projektové práce</t>
  </si>
  <si>
    <t>105</t>
  </si>
  <si>
    <t>012203000</t>
  </si>
  <si>
    <t>Geodetické práce při provádění stavby</t>
  </si>
  <si>
    <t>1024</t>
  </si>
  <si>
    <t>1362199424</t>
  </si>
  <si>
    <t>VRN3</t>
  </si>
  <si>
    <t>Zařízení staveniště</t>
  </si>
  <si>
    <t>106</t>
  </si>
  <si>
    <t>030001000</t>
  </si>
  <si>
    <t>1928444223</t>
  </si>
  <si>
    <t>107</t>
  </si>
  <si>
    <t>034303000</t>
  </si>
  <si>
    <t>Dopravní značení na staveništi</t>
  </si>
  <si>
    <t>753420451</t>
  </si>
  <si>
    <t>VRN4</t>
  </si>
  <si>
    <t>Inženýrská činnost</t>
  </si>
  <si>
    <t>108</t>
  </si>
  <si>
    <t>043002000</t>
  </si>
  <si>
    <t>Zkoušky a ostatní měření</t>
  </si>
  <si>
    <t>-1244713735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</si>
</sst>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sz val="7"/>
      <name val="Arial CE"/>
    </font>
    <font>
      <i/>
      <sz val="7"/>
      <color rgb="FF969696"/>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278">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3" xfId="0" applyFont="1" applyBorder="1" applyAlignment="1">
      <alignment vertical="center"/>
    </xf>
    <xf numFmtId="0" fontId="17"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3"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4"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9" fillId="4" borderId="0" xfId="0" applyFont="1" applyFill="1" applyAlignment="1" applyProtection="1">
      <alignment horizontal="right" vertical="center"/>
    </xf>
    <xf numFmtId="0" fontId="27"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0" fontId="5" fillId="0" borderId="20" xfId="0" applyFont="1" applyBorder="1" applyAlignment="1" applyProtection="1">
      <alignment vertical="center"/>
      <protection locked="0"/>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protection locked="0"/>
    </xf>
    <xf numFmtId="0" fontId="19"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21"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7"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29" fillId="0" borderId="0" xfId="0" applyFont="1" applyAlignment="1" applyProtection="1">
      <alignment horizontal="left" vertical="center"/>
    </xf>
    <xf numFmtId="0" fontId="30" fillId="0" borderId="0" xfId="0" applyFont="1" applyAlignment="1" applyProtection="1">
      <alignment horizontal="left" vertical="center" wrapText="1"/>
    </xf>
    <xf numFmtId="0" fontId="0" fillId="0" borderId="14" xfId="0" applyFont="1" applyBorder="1" applyAlignment="1" applyProtection="1">
      <alignment vertical="center"/>
    </xf>
    <xf numFmtId="0" fontId="31" fillId="0" borderId="0" xfId="0" applyFont="1" applyAlignment="1" applyProtection="1">
      <alignment vertical="center" wrapText="1"/>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2" fillId="0" borderId="22" xfId="0" applyFont="1" applyBorder="1" applyAlignment="1" applyProtection="1">
      <alignment horizontal="center" vertical="center"/>
    </xf>
    <xf numFmtId="49" fontId="32" fillId="0" borderId="22" xfId="0" applyNumberFormat="1" applyFont="1" applyBorder="1" applyAlignment="1" applyProtection="1">
      <alignment horizontal="left" vertical="center" wrapText="1"/>
    </xf>
    <xf numFmtId="0" fontId="32" fillId="0" borderId="22" xfId="0" applyFont="1" applyBorder="1" applyAlignment="1" applyProtection="1">
      <alignment horizontal="left" vertical="center" wrapText="1"/>
    </xf>
    <xf numFmtId="0" fontId="32" fillId="0" borderId="22" xfId="0" applyFont="1" applyBorder="1" applyAlignment="1" applyProtection="1">
      <alignment horizontal="center" vertical="center" wrapText="1"/>
    </xf>
    <xf numFmtId="167" fontId="32" fillId="0" borderId="22" xfId="0" applyNumberFormat="1" applyFont="1" applyBorder="1" applyAlignment="1" applyProtection="1">
      <alignment vertical="center"/>
    </xf>
    <xf numFmtId="4" fontId="32" fillId="2" borderId="22" xfId="0" applyNumberFormat="1" applyFont="1" applyFill="1" applyBorder="1" applyAlignment="1" applyProtection="1">
      <alignment vertical="center"/>
      <protection locked="0"/>
    </xf>
    <xf numFmtId="4" fontId="32" fillId="0" borderId="22" xfId="0" applyNumberFormat="1" applyFont="1" applyBorder="1" applyAlignment="1" applyProtection="1">
      <alignment vertical="center"/>
    </xf>
    <xf numFmtId="0" fontId="32" fillId="0" borderId="3" xfId="0" applyFont="1" applyBorder="1" applyAlignment="1">
      <alignment vertical="center"/>
    </xf>
    <xf numFmtId="0" fontId="32" fillId="2" borderId="14" xfId="0" applyFont="1" applyFill="1" applyBorder="1" applyAlignment="1" applyProtection="1">
      <alignment horizontal="left" vertical="center"/>
      <protection locked="0"/>
    </xf>
    <xf numFmtId="0" fontId="32"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4" fontId="15" fillId="0" borderId="0" xfId="0" applyNumberFormat="1" applyFont="1" applyAlignment="1" applyProtection="1">
      <alignment vertical="center"/>
    </xf>
    <xf numFmtId="0" fontId="1" fillId="0" borderId="0" xfId="0" applyFont="1" applyAlignment="1" applyProtection="1">
      <alignment vertical="center"/>
    </xf>
    <xf numFmtId="0" fontId="15" fillId="0" borderId="0" xfId="0" applyFont="1" applyAlignment="1">
      <alignment horizontal="left" vertical="top" wrapText="1"/>
    </xf>
    <xf numFmtId="0" fontId="15" fillId="0" borderId="0" xfId="0" applyFont="1" applyAlignment="1">
      <alignment horizontal="left" vertical="center"/>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3"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0" xfId="0"/>
    <xf numFmtId="0" fontId="0" fillId="0" borderId="0" xfId="0" applyFont="1" applyAlignment="1" applyProtection="1">
      <alignment vertical="center" wrapText="1"/>
    </xf>
    <xf numFmtId="0" fontId="0" fillId="0" borderId="0" xfId="0" applyFont="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165" fontId="0" fillId="0" borderId="0" xfId="0" applyNumberFormat="1" applyFont="1" applyAlignment="1" applyProtection="1">
      <alignment horizontal="lef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center" vertical="center"/>
    </xf>
    <xf numFmtId="0" fontId="19" fillId="4" borderId="7" xfId="0" applyFont="1" applyFill="1" applyBorder="1" applyAlignment="1" applyProtection="1">
      <alignment horizontal="right" vertical="center"/>
    </xf>
    <xf numFmtId="0" fontId="19" fillId="4" borderId="8" xfId="0" applyFont="1" applyFill="1" applyBorder="1" applyAlignment="1" applyProtection="1">
      <alignment horizontal="lef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0" fillId="0" borderId="0" xfId="0" applyFont="1" applyAlignment="1" applyProtection="1">
      <alignment horizontal="left" vertical="center"/>
    </xf>
    <xf numFmtId="0" fontId="0" fillId="0" borderId="0" xfId="0" applyProtection="1"/>
    <xf numFmtId="0" fontId="2" fillId="0" borderId="0" xfId="0" applyFont="1" applyAlignment="1" applyProtection="1">
      <alignment horizontal="left" vertical="top" wrapText="1"/>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1" fillId="0" borderId="0" xfId="0" applyFont="1" applyAlignment="1" applyProtection="1">
      <alignment horizontal="right" vertical="center"/>
    </xf>
    <xf numFmtId="164" fontId="1" fillId="0" borderId="0" xfId="0" applyNumberFormat="1" applyFont="1" applyAlignment="1" applyProtection="1">
      <alignment horizontal="righ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lignment vertical="center"/>
    </xf>
    <xf numFmtId="0" fontId="0" fillId="2" borderId="0" xfId="0" applyFont="1" applyFill="1" applyAlignment="1" applyProtection="1">
      <alignment horizontal="left" vertical="center"/>
      <protection locked="0"/>
    </xf>
    <xf numFmtId="0" fontId="0" fillId="0" borderId="0" xfId="0" applyFont="1" applyAlignment="1">
      <alignment horizontal="left" vertical="center"/>
    </xf>
    <xf numFmtId="0" fontId="0"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4" t="s">
        <v>0</v>
      </c>
      <c r="AZ1" s="14" t="s">
        <v>1</v>
      </c>
      <c r="BA1" s="14" t="s">
        <v>2</v>
      </c>
      <c r="BB1" s="14" t="s">
        <v>3</v>
      </c>
      <c r="BT1" s="14" t="s">
        <v>4</v>
      </c>
      <c r="BU1" s="14" t="s">
        <v>4</v>
      </c>
      <c r="BV1" s="14" t="s">
        <v>5</v>
      </c>
    </row>
    <row r="2" spans="1:74" ht="36.950000000000003" customHeight="1">
      <c r="AR2" s="239"/>
      <c r="AS2" s="239"/>
      <c r="AT2" s="239"/>
      <c r="AU2" s="239"/>
      <c r="AV2" s="239"/>
      <c r="AW2" s="239"/>
      <c r="AX2" s="239"/>
      <c r="AY2" s="239"/>
      <c r="AZ2" s="239"/>
      <c r="BA2" s="239"/>
      <c r="BB2" s="239"/>
      <c r="BC2" s="239"/>
      <c r="BD2" s="239"/>
      <c r="BE2" s="239"/>
      <c r="BS2" s="15" t="s">
        <v>6</v>
      </c>
      <c r="BT2" s="15" t="s">
        <v>7</v>
      </c>
    </row>
    <row r="3" spans="1:74"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ht="12" customHeight="1">
      <c r="B5" s="19"/>
      <c r="C5" s="20"/>
      <c r="D5" s="24" t="s">
        <v>13</v>
      </c>
      <c r="E5" s="20"/>
      <c r="F5" s="20"/>
      <c r="G5" s="20"/>
      <c r="H5" s="20"/>
      <c r="I5" s="20"/>
      <c r="J5" s="20"/>
      <c r="K5" s="261" t="s">
        <v>14</v>
      </c>
      <c r="L5" s="262"/>
      <c r="M5" s="262"/>
      <c r="N5" s="262"/>
      <c r="O5" s="262"/>
      <c r="P5" s="262"/>
      <c r="Q5" s="262"/>
      <c r="R5" s="262"/>
      <c r="S5" s="262"/>
      <c r="T5" s="262"/>
      <c r="U5" s="262"/>
      <c r="V5" s="262"/>
      <c r="W5" s="262"/>
      <c r="X5" s="262"/>
      <c r="Y5" s="262"/>
      <c r="Z5" s="262"/>
      <c r="AA5" s="262"/>
      <c r="AB5" s="262"/>
      <c r="AC5" s="262"/>
      <c r="AD5" s="262"/>
      <c r="AE5" s="262"/>
      <c r="AF5" s="262"/>
      <c r="AG5" s="262"/>
      <c r="AH5" s="262"/>
      <c r="AI5" s="262"/>
      <c r="AJ5" s="262"/>
      <c r="AK5" s="262"/>
      <c r="AL5" s="262"/>
      <c r="AM5" s="262"/>
      <c r="AN5" s="262"/>
      <c r="AO5" s="262"/>
      <c r="AP5" s="20"/>
      <c r="AQ5" s="20"/>
      <c r="AR5" s="18"/>
      <c r="BE5" s="231" t="s">
        <v>15</v>
      </c>
      <c r="BS5" s="15" t="s">
        <v>6</v>
      </c>
    </row>
    <row r="6" spans="1:74" ht="36.950000000000003" customHeight="1">
      <c r="B6" s="19"/>
      <c r="C6" s="20"/>
      <c r="D6" s="26" t="s">
        <v>16</v>
      </c>
      <c r="E6" s="20"/>
      <c r="F6" s="20"/>
      <c r="G6" s="20"/>
      <c r="H6" s="20"/>
      <c r="I6" s="20"/>
      <c r="J6" s="20"/>
      <c r="K6" s="263" t="s">
        <v>17</v>
      </c>
      <c r="L6" s="262"/>
      <c r="M6" s="262"/>
      <c r="N6" s="262"/>
      <c r="O6" s="262"/>
      <c r="P6" s="262"/>
      <c r="Q6" s="262"/>
      <c r="R6" s="262"/>
      <c r="S6" s="262"/>
      <c r="T6" s="262"/>
      <c r="U6" s="262"/>
      <c r="V6" s="262"/>
      <c r="W6" s="262"/>
      <c r="X6" s="262"/>
      <c r="Y6" s="262"/>
      <c r="Z6" s="262"/>
      <c r="AA6" s="262"/>
      <c r="AB6" s="262"/>
      <c r="AC6" s="262"/>
      <c r="AD6" s="262"/>
      <c r="AE6" s="262"/>
      <c r="AF6" s="262"/>
      <c r="AG6" s="262"/>
      <c r="AH6" s="262"/>
      <c r="AI6" s="262"/>
      <c r="AJ6" s="262"/>
      <c r="AK6" s="262"/>
      <c r="AL6" s="262"/>
      <c r="AM6" s="262"/>
      <c r="AN6" s="262"/>
      <c r="AO6" s="262"/>
      <c r="AP6" s="20"/>
      <c r="AQ6" s="20"/>
      <c r="AR6" s="18"/>
      <c r="BE6" s="232"/>
      <c r="BS6" s="15" t="s">
        <v>6</v>
      </c>
    </row>
    <row r="7" spans="1:74" ht="12" customHeight="1">
      <c r="B7" s="19"/>
      <c r="C7" s="20"/>
      <c r="D7" s="27" t="s">
        <v>18</v>
      </c>
      <c r="E7" s="20"/>
      <c r="F7" s="20"/>
      <c r="G7" s="20"/>
      <c r="H7" s="20"/>
      <c r="I7" s="20"/>
      <c r="J7" s="20"/>
      <c r="K7" s="25" t="s">
        <v>19</v>
      </c>
      <c r="L7" s="20"/>
      <c r="M7" s="20"/>
      <c r="N7" s="20"/>
      <c r="O7" s="20"/>
      <c r="P7" s="20"/>
      <c r="Q7" s="20"/>
      <c r="R7" s="20"/>
      <c r="S7" s="20"/>
      <c r="T7" s="20"/>
      <c r="U7" s="20"/>
      <c r="V7" s="20"/>
      <c r="W7" s="20"/>
      <c r="X7" s="20"/>
      <c r="Y7" s="20"/>
      <c r="Z7" s="20"/>
      <c r="AA7" s="20"/>
      <c r="AB7" s="20"/>
      <c r="AC7" s="20"/>
      <c r="AD7" s="20"/>
      <c r="AE7" s="20"/>
      <c r="AF7" s="20"/>
      <c r="AG7" s="20"/>
      <c r="AH7" s="20"/>
      <c r="AI7" s="20"/>
      <c r="AJ7" s="20"/>
      <c r="AK7" s="27" t="s">
        <v>20</v>
      </c>
      <c r="AL7" s="20"/>
      <c r="AM7" s="20"/>
      <c r="AN7" s="25" t="s">
        <v>21</v>
      </c>
      <c r="AO7" s="20"/>
      <c r="AP7" s="20"/>
      <c r="AQ7" s="20"/>
      <c r="AR7" s="18"/>
      <c r="BE7" s="232"/>
      <c r="BS7" s="15" t="s">
        <v>6</v>
      </c>
    </row>
    <row r="8" spans="1:74" ht="12" customHeight="1">
      <c r="B8" s="19"/>
      <c r="C8" s="20"/>
      <c r="D8" s="27" t="s">
        <v>22</v>
      </c>
      <c r="E8" s="20"/>
      <c r="F8" s="20"/>
      <c r="G8" s="20"/>
      <c r="H8" s="20"/>
      <c r="I8" s="20"/>
      <c r="J8" s="20"/>
      <c r="K8" s="25" t="s">
        <v>23</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24</v>
      </c>
      <c r="AL8" s="20"/>
      <c r="AM8" s="20"/>
      <c r="AN8" s="28" t="s">
        <v>25</v>
      </c>
      <c r="AO8" s="20"/>
      <c r="AP8" s="20"/>
      <c r="AQ8" s="20"/>
      <c r="AR8" s="18"/>
      <c r="BE8" s="232"/>
      <c r="BS8" s="15" t="s">
        <v>6</v>
      </c>
    </row>
    <row r="9" spans="1:74"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32"/>
      <c r="BS9" s="15" t="s">
        <v>6</v>
      </c>
    </row>
    <row r="10" spans="1:74" ht="12" customHeight="1">
      <c r="B10" s="19"/>
      <c r="C10" s="20"/>
      <c r="D10" s="27" t="s">
        <v>26</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27</v>
      </c>
      <c r="AL10" s="20"/>
      <c r="AM10" s="20"/>
      <c r="AN10" s="25" t="s">
        <v>1</v>
      </c>
      <c r="AO10" s="20"/>
      <c r="AP10" s="20"/>
      <c r="AQ10" s="20"/>
      <c r="AR10" s="18"/>
      <c r="BE10" s="232"/>
      <c r="BS10" s="15" t="s">
        <v>6</v>
      </c>
    </row>
    <row r="11" spans="1:74" ht="18.399999999999999" customHeight="1">
      <c r="B11" s="19"/>
      <c r="C11" s="20"/>
      <c r="D11" s="20"/>
      <c r="E11" s="25" t="s">
        <v>28</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29</v>
      </c>
      <c r="AL11" s="20"/>
      <c r="AM11" s="20"/>
      <c r="AN11" s="25" t="s">
        <v>1</v>
      </c>
      <c r="AO11" s="20"/>
      <c r="AP11" s="20"/>
      <c r="AQ11" s="20"/>
      <c r="AR11" s="18"/>
      <c r="BE11" s="232"/>
      <c r="BS11" s="15" t="s">
        <v>6</v>
      </c>
    </row>
    <row r="12" spans="1:74"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32"/>
      <c r="BS12" s="15" t="s">
        <v>6</v>
      </c>
    </row>
    <row r="13" spans="1:74" ht="12" customHeight="1">
      <c r="B13" s="19"/>
      <c r="C13" s="20"/>
      <c r="D13" s="27" t="s">
        <v>30</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27</v>
      </c>
      <c r="AL13" s="20"/>
      <c r="AM13" s="20"/>
      <c r="AN13" s="29" t="s">
        <v>31</v>
      </c>
      <c r="AO13" s="20"/>
      <c r="AP13" s="20"/>
      <c r="AQ13" s="20"/>
      <c r="AR13" s="18"/>
      <c r="BE13" s="232"/>
      <c r="BS13" s="15" t="s">
        <v>6</v>
      </c>
    </row>
    <row r="14" spans="1:74" ht="11.25">
      <c r="B14" s="19"/>
      <c r="C14" s="20"/>
      <c r="D14" s="20"/>
      <c r="E14" s="264" t="s">
        <v>31</v>
      </c>
      <c r="F14" s="265"/>
      <c r="G14" s="265"/>
      <c r="H14" s="265"/>
      <c r="I14" s="265"/>
      <c r="J14" s="265"/>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7" t="s">
        <v>29</v>
      </c>
      <c r="AL14" s="20"/>
      <c r="AM14" s="20"/>
      <c r="AN14" s="29" t="s">
        <v>31</v>
      </c>
      <c r="AO14" s="20"/>
      <c r="AP14" s="20"/>
      <c r="AQ14" s="20"/>
      <c r="AR14" s="18"/>
      <c r="BE14" s="232"/>
      <c r="BS14" s="15" t="s">
        <v>6</v>
      </c>
    </row>
    <row r="15" spans="1:74"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32"/>
      <c r="BS15" s="15" t="s">
        <v>4</v>
      </c>
    </row>
    <row r="16" spans="1:74" ht="12" customHeight="1">
      <c r="B16" s="19"/>
      <c r="C16" s="20"/>
      <c r="D16" s="27" t="s">
        <v>32</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27</v>
      </c>
      <c r="AL16" s="20"/>
      <c r="AM16" s="20"/>
      <c r="AN16" s="25" t="s">
        <v>1</v>
      </c>
      <c r="AO16" s="20"/>
      <c r="AP16" s="20"/>
      <c r="AQ16" s="20"/>
      <c r="AR16" s="18"/>
      <c r="BE16" s="232"/>
      <c r="BS16" s="15" t="s">
        <v>4</v>
      </c>
    </row>
    <row r="17" spans="2:71" ht="18.399999999999999" customHeight="1">
      <c r="B17" s="19"/>
      <c r="C17" s="20"/>
      <c r="D17" s="20"/>
      <c r="E17" s="25" t="s">
        <v>33</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29</v>
      </c>
      <c r="AL17" s="20"/>
      <c r="AM17" s="20"/>
      <c r="AN17" s="25" t="s">
        <v>1</v>
      </c>
      <c r="AO17" s="20"/>
      <c r="AP17" s="20"/>
      <c r="AQ17" s="20"/>
      <c r="AR17" s="18"/>
      <c r="BE17" s="232"/>
      <c r="BS17" s="15" t="s">
        <v>34</v>
      </c>
    </row>
    <row r="18" spans="2:7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32"/>
      <c r="BS18" s="15" t="s">
        <v>6</v>
      </c>
    </row>
    <row r="19" spans="2:71" ht="12" customHeight="1">
      <c r="B19" s="19"/>
      <c r="C19" s="20"/>
      <c r="D19" s="27" t="s">
        <v>35</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27</v>
      </c>
      <c r="AL19" s="20"/>
      <c r="AM19" s="20"/>
      <c r="AN19" s="25" t="s">
        <v>1</v>
      </c>
      <c r="AO19" s="20"/>
      <c r="AP19" s="20"/>
      <c r="AQ19" s="20"/>
      <c r="AR19" s="18"/>
      <c r="BE19" s="232"/>
      <c r="BS19" s="15" t="s">
        <v>6</v>
      </c>
    </row>
    <row r="20" spans="2:71" ht="18.399999999999999" customHeight="1">
      <c r="B20" s="19"/>
      <c r="C20" s="20"/>
      <c r="D20" s="20"/>
      <c r="E20" s="25" t="s">
        <v>28</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29</v>
      </c>
      <c r="AL20" s="20"/>
      <c r="AM20" s="20"/>
      <c r="AN20" s="25" t="s">
        <v>1</v>
      </c>
      <c r="AO20" s="20"/>
      <c r="AP20" s="20"/>
      <c r="AQ20" s="20"/>
      <c r="AR20" s="18"/>
      <c r="BE20" s="232"/>
      <c r="BS20" s="15" t="s">
        <v>34</v>
      </c>
    </row>
    <row r="21" spans="2:7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32"/>
    </row>
    <row r="22" spans="2:71" ht="12" customHeight="1">
      <c r="B22" s="19"/>
      <c r="C22" s="20"/>
      <c r="D22" s="27"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32"/>
    </row>
    <row r="23" spans="2:71" ht="135" customHeight="1">
      <c r="B23" s="19"/>
      <c r="C23" s="20"/>
      <c r="D23" s="20"/>
      <c r="E23" s="266" t="s">
        <v>37</v>
      </c>
      <c r="F23" s="266"/>
      <c r="G23" s="266"/>
      <c r="H23" s="266"/>
      <c r="I23" s="266"/>
      <c r="J23" s="266"/>
      <c r="K23" s="266"/>
      <c r="L23" s="266"/>
      <c r="M23" s="266"/>
      <c r="N23" s="266"/>
      <c r="O23" s="266"/>
      <c r="P23" s="266"/>
      <c r="Q23" s="266"/>
      <c r="R23" s="266"/>
      <c r="S23" s="266"/>
      <c r="T23" s="266"/>
      <c r="U23" s="266"/>
      <c r="V23" s="266"/>
      <c r="W23" s="266"/>
      <c r="X23" s="266"/>
      <c r="Y23" s="266"/>
      <c r="Z23" s="266"/>
      <c r="AA23" s="266"/>
      <c r="AB23" s="266"/>
      <c r="AC23" s="266"/>
      <c r="AD23" s="266"/>
      <c r="AE23" s="266"/>
      <c r="AF23" s="266"/>
      <c r="AG23" s="266"/>
      <c r="AH23" s="266"/>
      <c r="AI23" s="266"/>
      <c r="AJ23" s="266"/>
      <c r="AK23" s="266"/>
      <c r="AL23" s="266"/>
      <c r="AM23" s="266"/>
      <c r="AN23" s="266"/>
      <c r="AO23" s="20"/>
      <c r="AP23" s="20"/>
      <c r="AQ23" s="20"/>
      <c r="AR23" s="18"/>
      <c r="BE23" s="232"/>
    </row>
    <row r="24" spans="2:7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32"/>
    </row>
    <row r="25" spans="2:7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32"/>
    </row>
    <row r="26" spans="2:71" s="1" customFormat="1" ht="25.9" customHeight="1">
      <c r="B26" s="32"/>
      <c r="C26" s="33"/>
      <c r="D26" s="34" t="s">
        <v>38</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3">
        <f>ROUND(AG54,2)</f>
        <v>0</v>
      </c>
      <c r="AL26" s="234"/>
      <c r="AM26" s="234"/>
      <c r="AN26" s="234"/>
      <c r="AO26" s="234"/>
      <c r="AP26" s="33"/>
      <c r="AQ26" s="33"/>
      <c r="AR26" s="36"/>
      <c r="BE26" s="232"/>
    </row>
    <row r="27" spans="2:71" s="1" customFormat="1" ht="6.95" customHeight="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32"/>
    </row>
    <row r="28" spans="2:71" s="1" customFormat="1" ht="11.25">
      <c r="B28" s="32"/>
      <c r="C28" s="33"/>
      <c r="D28" s="33"/>
      <c r="E28" s="33"/>
      <c r="F28" s="33"/>
      <c r="G28" s="33"/>
      <c r="H28" s="33"/>
      <c r="I28" s="33"/>
      <c r="J28" s="33"/>
      <c r="K28" s="33"/>
      <c r="L28" s="267" t="s">
        <v>39</v>
      </c>
      <c r="M28" s="267"/>
      <c r="N28" s="267"/>
      <c r="O28" s="267"/>
      <c r="P28" s="267"/>
      <c r="Q28" s="33"/>
      <c r="R28" s="33"/>
      <c r="S28" s="33"/>
      <c r="T28" s="33"/>
      <c r="U28" s="33"/>
      <c r="V28" s="33"/>
      <c r="W28" s="267" t="s">
        <v>40</v>
      </c>
      <c r="X28" s="267"/>
      <c r="Y28" s="267"/>
      <c r="Z28" s="267"/>
      <c r="AA28" s="267"/>
      <c r="AB28" s="267"/>
      <c r="AC28" s="267"/>
      <c r="AD28" s="267"/>
      <c r="AE28" s="267"/>
      <c r="AF28" s="33"/>
      <c r="AG28" s="33"/>
      <c r="AH28" s="33"/>
      <c r="AI28" s="33"/>
      <c r="AJ28" s="33"/>
      <c r="AK28" s="267" t="s">
        <v>41</v>
      </c>
      <c r="AL28" s="267"/>
      <c r="AM28" s="267"/>
      <c r="AN28" s="267"/>
      <c r="AO28" s="267"/>
      <c r="AP28" s="33"/>
      <c r="AQ28" s="33"/>
      <c r="AR28" s="36"/>
      <c r="BE28" s="232"/>
    </row>
    <row r="29" spans="2:71" s="2" customFormat="1" ht="14.45" customHeight="1">
      <c r="B29" s="37"/>
      <c r="C29" s="38"/>
      <c r="D29" s="27" t="s">
        <v>42</v>
      </c>
      <c r="E29" s="38"/>
      <c r="F29" s="27" t="s">
        <v>43</v>
      </c>
      <c r="G29" s="38"/>
      <c r="H29" s="38"/>
      <c r="I29" s="38"/>
      <c r="J29" s="38"/>
      <c r="K29" s="38"/>
      <c r="L29" s="268">
        <v>0.21</v>
      </c>
      <c r="M29" s="230"/>
      <c r="N29" s="230"/>
      <c r="O29" s="230"/>
      <c r="P29" s="230"/>
      <c r="Q29" s="38"/>
      <c r="R29" s="38"/>
      <c r="S29" s="38"/>
      <c r="T29" s="38"/>
      <c r="U29" s="38"/>
      <c r="V29" s="38"/>
      <c r="W29" s="229">
        <f>ROUND(AZ54, 2)</f>
        <v>0</v>
      </c>
      <c r="X29" s="230"/>
      <c r="Y29" s="230"/>
      <c r="Z29" s="230"/>
      <c r="AA29" s="230"/>
      <c r="AB29" s="230"/>
      <c r="AC29" s="230"/>
      <c r="AD29" s="230"/>
      <c r="AE29" s="230"/>
      <c r="AF29" s="38"/>
      <c r="AG29" s="38"/>
      <c r="AH29" s="38"/>
      <c r="AI29" s="38"/>
      <c r="AJ29" s="38"/>
      <c r="AK29" s="229">
        <f>ROUND(AV54, 2)</f>
        <v>0</v>
      </c>
      <c r="AL29" s="230"/>
      <c r="AM29" s="230"/>
      <c r="AN29" s="230"/>
      <c r="AO29" s="230"/>
      <c r="AP29" s="38"/>
      <c r="AQ29" s="38"/>
      <c r="AR29" s="39"/>
      <c r="BE29" s="232"/>
    </row>
    <row r="30" spans="2:71" s="2" customFormat="1" ht="14.45" customHeight="1">
      <c r="B30" s="37"/>
      <c r="C30" s="38"/>
      <c r="D30" s="38"/>
      <c r="E30" s="38"/>
      <c r="F30" s="27" t="s">
        <v>44</v>
      </c>
      <c r="G30" s="38"/>
      <c r="H30" s="38"/>
      <c r="I30" s="38"/>
      <c r="J30" s="38"/>
      <c r="K30" s="38"/>
      <c r="L30" s="268">
        <v>0.15</v>
      </c>
      <c r="M30" s="230"/>
      <c r="N30" s="230"/>
      <c r="O30" s="230"/>
      <c r="P30" s="230"/>
      <c r="Q30" s="38"/>
      <c r="R30" s="38"/>
      <c r="S30" s="38"/>
      <c r="T30" s="38"/>
      <c r="U30" s="38"/>
      <c r="V30" s="38"/>
      <c r="W30" s="229">
        <f>ROUND(BA54, 2)</f>
        <v>0</v>
      </c>
      <c r="X30" s="230"/>
      <c r="Y30" s="230"/>
      <c r="Z30" s="230"/>
      <c r="AA30" s="230"/>
      <c r="AB30" s="230"/>
      <c r="AC30" s="230"/>
      <c r="AD30" s="230"/>
      <c r="AE30" s="230"/>
      <c r="AF30" s="38"/>
      <c r="AG30" s="38"/>
      <c r="AH30" s="38"/>
      <c r="AI30" s="38"/>
      <c r="AJ30" s="38"/>
      <c r="AK30" s="229">
        <f>ROUND(AW54, 2)</f>
        <v>0</v>
      </c>
      <c r="AL30" s="230"/>
      <c r="AM30" s="230"/>
      <c r="AN30" s="230"/>
      <c r="AO30" s="230"/>
      <c r="AP30" s="38"/>
      <c r="AQ30" s="38"/>
      <c r="AR30" s="39"/>
      <c r="BE30" s="232"/>
    </row>
    <row r="31" spans="2:71" s="2" customFormat="1" ht="14.45" hidden="1" customHeight="1">
      <c r="B31" s="37"/>
      <c r="C31" s="38"/>
      <c r="D31" s="38"/>
      <c r="E31" s="38"/>
      <c r="F31" s="27" t="s">
        <v>45</v>
      </c>
      <c r="G31" s="38"/>
      <c r="H31" s="38"/>
      <c r="I31" s="38"/>
      <c r="J31" s="38"/>
      <c r="K31" s="38"/>
      <c r="L31" s="268">
        <v>0.21</v>
      </c>
      <c r="M31" s="230"/>
      <c r="N31" s="230"/>
      <c r="O31" s="230"/>
      <c r="P31" s="230"/>
      <c r="Q31" s="38"/>
      <c r="R31" s="38"/>
      <c r="S31" s="38"/>
      <c r="T31" s="38"/>
      <c r="U31" s="38"/>
      <c r="V31" s="38"/>
      <c r="W31" s="229">
        <f>ROUND(BB54, 2)</f>
        <v>0</v>
      </c>
      <c r="X31" s="230"/>
      <c r="Y31" s="230"/>
      <c r="Z31" s="230"/>
      <c r="AA31" s="230"/>
      <c r="AB31" s="230"/>
      <c r="AC31" s="230"/>
      <c r="AD31" s="230"/>
      <c r="AE31" s="230"/>
      <c r="AF31" s="38"/>
      <c r="AG31" s="38"/>
      <c r="AH31" s="38"/>
      <c r="AI31" s="38"/>
      <c r="AJ31" s="38"/>
      <c r="AK31" s="229">
        <v>0</v>
      </c>
      <c r="AL31" s="230"/>
      <c r="AM31" s="230"/>
      <c r="AN31" s="230"/>
      <c r="AO31" s="230"/>
      <c r="AP31" s="38"/>
      <c r="AQ31" s="38"/>
      <c r="AR31" s="39"/>
      <c r="BE31" s="232"/>
    </row>
    <row r="32" spans="2:71" s="2" customFormat="1" ht="14.45" hidden="1" customHeight="1">
      <c r="B32" s="37"/>
      <c r="C32" s="38"/>
      <c r="D32" s="38"/>
      <c r="E32" s="38"/>
      <c r="F32" s="27" t="s">
        <v>46</v>
      </c>
      <c r="G32" s="38"/>
      <c r="H32" s="38"/>
      <c r="I32" s="38"/>
      <c r="J32" s="38"/>
      <c r="K32" s="38"/>
      <c r="L32" s="268">
        <v>0.15</v>
      </c>
      <c r="M32" s="230"/>
      <c r="N32" s="230"/>
      <c r="O32" s="230"/>
      <c r="P32" s="230"/>
      <c r="Q32" s="38"/>
      <c r="R32" s="38"/>
      <c r="S32" s="38"/>
      <c r="T32" s="38"/>
      <c r="U32" s="38"/>
      <c r="V32" s="38"/>
      <c r="W32" s="229">
        <f>ROUND(BC54, 2)</f>
        <v>0</v>
      </c>
      <c r="X32" s="230"/>
      <c r="Y32" s="230"/>
      <c r="Z32" s="230"/>
      <c r="AA32" s="230"/>
      <c r="AB32" s="230"/>
      <c r="AC32" s="230"/>
      <c r="AD32" s="230"/>
      <c r="AE32" s="230"/>
      <c r="AF32" s="38"/>
      <c r="AG32" s="38"/>
      <c r="AH32" s="38"/>
      <c r="AI32" s="38"/>
      <c r="AJ32" s="38"/>
      <c r="AK32" s="229">
        <v>0</v>
      </c>
      <c r="AL32" s="230"/>
      <c r="AM32" s="230"/>
      <c r="AN32" s="230"/>
      <c r="AO32" s="230"/>
      <c r="AP32" s="38"/>
      <c r="AQ32" s="38"/>
      <c r="AR32" s="39"/>
      <c r="BE32" s="232"/>
    </row>
    <row r="33" spans="2:57" s="2" customFormat="1" ht="14.45" hidden="1" customHeight="1">
      <c r="B33" s="37"/>
      <c r="C33" s="38"/>
      <c r="D33" s="38"/>
      <c r="E33" s="38"/>
      <c r="F33" s="27" t="s">
        <v>47</v>
      </c>
      <c r="G33" s="38"/>
      <c r="H33" s="38"/>
      <c r="I33" s="38"/>
      <c r="J33" s="38"/>
      <c r="K33" s="38"/>
      <c r="L33" s="268">
        <v>0</v>
      </c>
      <c r="M33" s="230"/>
      <c r="N33" s="230"/>
      <c r="O33" s="230"/>
      <c r="P33" s="230"/>
      <c r="Q33" s="38"/>
      <c r="R33" s="38"/>
      <c r="S33" s="38"/>
      <c r="T33" s="38"/>
      <c r="U33" s="38"/>
      <c r="V33" s="38"/>
      <c r="W33" s="229">
        <f>ROUND(BD54, 2)</f>
        <v>0</v>
      </c>
      <c r="X33" s="230"/>
      <c r="Y33" s="230"/>
      <c r="Z33" s="230"/>
      <c r="AA33" s="230"/>
      <c r="AB33" s="230"/>
      <c r="AC33" s="230"/>
      <c r="AD33" s="230"/>
      <c r="AE33" s="230"/>
      <c r="AF33" s="38"/>
      <c r="AG33" s="38"/>
      <c r="AH33" s="38"/>
      <c r="AI33" s="38"/>
      <c r="AJ33" s="38"/>
      <c r="AK33" s="229">
        <v>0</v>
      </c>
      <c r="AL33" s="230"/>
      <c r="AM33" s="230"/>
      <c r="AN33" s="230"/>
      <c r="AO33" s="230"/>
      <c r="AP33" s="38"/>
      <c r="AQ33" s="38"/>
      <c r="AR33" s="39"/>
      <c r="BE33" s="232"/>
    </row>
    <row r="34" spans="2:57" s="1" customFormat="1" ht="6.95" customHeight="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32"/>
    </row>
    <row r="35" spans="2:57" s="1" customFormat="1" ht="25.9" customHeight="1">
      <c r="B35" s="32"/>
      <c r="C35" s="40"/>
      <c r="D35" s="41" t="s">
        <v>48</v>
      </c>
      <c r="E35" s="42"/>
      <c r="F35" s="42"/>
      <c r="G35" s="42"/>
      <c r="H35" s="42"/>
      <c r="I35" s="42"/>
      <c r="J35" s="42"/>
      <c r="K35" s="42"/>
      <c r="L35" s="42"/>
      <c r="M35" s="42"/>
      <c r="N35" s="42"/>
      <c r="O35" s="42"/>
      <c r="P35" s="42"/>
      <c r="Q35" s="42"/>
      <c r="R35" s="42"/>
      <c r="S35" s="42"/>
      <c r="T35" s="43" t="s">
        <v>49</v>
      </c>
      <c r="U35" s="42"/>
      <c r="V35" s="42"/>
      <c r="W35" s="42"/>
      <c r="X35" s="235" t="s">
        <v>50</v>
      </c>
      <c r="Y35" s="236"/>
      <c r="Z35" s="236"/>
      <c r="AA35" s="236"/>
      <c r="AB35" s="236"/>
      <c r="AC35" s="42"/>
      <c r="AD35" s="42"/>
      <c r="AE35" s="42"/>
      <c r="AF35" s="42"/>
      <c r="AG35" s="42"/>
      <c r="AH35" s="42"/>
      <c r="AI35" s="42"/>
      <c r="AJ35" s="42"/>
      <c r="AK35" s="237">
        <f>SUM(AK26:AK33)</f>
        <v>0</v>
      </c>
      <c r="AL35" s="236"/>
      <c r="AM35" s="236"/>
      <c r="AN35" s="236"/>
      <c r="AO35" s="238"/>
      <c r="AP35" s="40"/>
      <c r="AQ35" s="40"/>
      <c r="AR35" s="36"/>
    </row>
    <row r="36" spans="2:57" s="1" customFormat="1" ht="6.95" customHeight="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row>
    <row r="37" spans="2:57" s="1" customFormat="1" ht="6.95" customHeight="1">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6"/>
    </row>
    <row r="41" spans="2:57" s="1" customFormat="1" ht="6.95" customHeight="1">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6"/>
    </row>
    <row r="42" spans="2:57" s="1" customFormat="1" ht="24.95" customHeight="1">
      <c r="B42" s="32"/>
      <c r="C42" s="21" t="s">
        <v>51</v>
      </c>
      <c r="D42" s="33"/>
      <c r="E42" s="33"/>
      <c r="F42" s="33"/>
      <c r="G42" s="33"/>
      <c r="H42" s="33"/>
      <c r="I42" s="33"/>
      <c r="J42" s="33"/>
      <c r="K42" s="33"/>
      <c r="L42" s="33"/>
      <c r="M42" s="33"/>
      <c r="N42" s="33"/>
      <c r="O42" s="33"/>
      <c r="P42" s="33"/>
      <c r="Q42" s="33"/>
      <c r="R42" s="33"/>
      <c r="S42" s="33"/>
      <c r="T42" s="33"/>
      <c r="U42" s="33"/>
      <c r="V42" s="33"/>
      <c r="W42" s="33"/>
      <c r="X42" s="33"/>
      <c r="Y42" s="33"/>
      <c r="Z42" s="33"/>
      <c r="AA42" s="33"/>
      <c r="AB42" s="33"/>
      <c r="AC42" s="33"/>
      <c r="AD42" s="33"/>
      <c r="AE42" s="33"/>
      <c r="AF42" s="33"/>
      <c r="AG42" s="33"/>
      <c r="AH42" s="33"/>
      <c r="AI42" s="33"/>
      <c r="AJ42" s="33"/>
      <c r="AK42" s="33"/>
      <c r="AL42" s="33"/>
      <c r="AM42" s="33"/>
      <c r="AN42" s="33"/>
      <c r="AO42" s="33"/>
      <c r="AP42" s="33"/>
      <c r="AQ42" s="33"/>
      <c r="AR42" s="36"/>
    </row>
    <row r="43" spans="2:57" s="1" customFormat="1" ht="6.95" customHeight="1">
      <c r="B43" s="32"/>
      <c r="C43" s="33"/>
      <c r="D43" s="33"/>
      <c r="E43" s="33"/>
      <c r="F43" s="33"/>
      <c r="G43" s="33"/>
      <c r="H43" s="33"/>
      <c r="I43" s="33"/>
      <c r="J43" s="33"/>
      <c r="K43" s="33"/>
      <c r="L43" s="33"/>
      <c r="M43" s="33"/>
      <c r="N43" s="33"/>
      <c r="O43" s="33"/>
      <c r="P43" s="33"/>
      <c r="Q43" s="33"/>
      <c r="R43" s="33"/>
      <c r="S43" s="33"/>
      <c r="T43" s="33"/>
      <c r="U43" s="33"/>
      <c r="V43" s="33"/>
      <c r="W43" s="33"/>
      <c r="X43" s="33"/>
      <c r="Y43" s="33"/>
      <c r="Z43" s="33"/>
      <c r="AA43" s="33"/>
      <c r="AB43" s="33"/>
      <c r="AC43" s="33"/>
      <c r="AD43" s="33"/>
      <c r="AE43" s="33"/>
      <c r="AF43" s="33"/>
      <c r="AG43" s="33"/>
      <c r="AH43" s="33"/>
      <c r="AI43" s="33"/>
      <c r="AJ43" s="33"/>
      <c r="AK43" s="33"/>
      <c r="AL43" s="33"/>
      <c r="AM43" s="33"/>
      <c r="AN43" s="33"/>
      <c r="AO43" s="33"/>
      <c r="AP43" s="33"/>
      <c r="AQ43" s="33"/>
      <c r="AR43" s="36"/>
    </row>
    <row r="44" spans="2:57" s="1" customFormat="1" ht="12" customHeight="1">
      <c r="B44" s="32"/>
      <c r="C44" s="27" t="s">
        <v>13</v>
      </c>
      <c r="D44" s="33"/>
      <c r="E44" s="33"/>
      <c r="F44" s="33"/>
      <c r="G44" s="33"/>
      <c r="H44" s="33"/>
      <c r="I44" s="33"/>
      <c r="J44" s="33"/>
      <c r="K44" s="33"/>
      <c r="L44" s="33" t="str">
        <f>K5</f>
        <v>026-0-19</v>
      </c>
      <c r="M44" s="33"/>
      <c r="N44" s="33"/>
      <c r="O44" s="33"/>
      <c r="P44" s="33"/>
      <c r="Q44" s="33"/>
      <c r="R44" s="33"/>
      <c r="S44" s="33"/>
      <c r="T44" s="33"/>
      <c r="U44" s="33"/>
      <c r="V44" s="33"/>
      <c r="W44" s="33"/>
      <c r="X44" s="33"/>
      <c r="Y44" s="33"/>
      <c r="Z44" s="33"/>
      <c r="AA44" s="33"/>
      <c r="AB44" s="33"/>
      <c r="AC44" s="33"/>
      <c r="AD44" s="33"/>
      <c r="AE44" s="33"/>
      <c r="AF44" s="33"/>
      <c r="AG44" s="33"/>
      <c r="AH44" s="33"/>
      <c r="AI44" s="33"/>
      <c r="AJ44" s="33"/>
      <c r="AK44" s="33"/>
      <c r="AL44" s="33"/>
      <c r="AM44" s="33"/>
      <c r="AN44" s="33"/>
      <c r="AO44" s="33"/>
      <c r="AP44" s="33"/>
      <c r="AQ44" s="33"/>
      <c r="AR44" s="36"/>
    </row>
    <row r="45" spans="2:57" s="3" customFormat="1" ht="36.950000000000003" customHeight="1">
      <c r="B45" s="48"/>
      <c r="C45" s="49" t="s">
        <v>16</v>
      </c>
      <c r="D45" s="50"/>
      <c r="E45" s="50"/>
      <c r="F45" s="50"/>
      <c r="G45" s="50"/>
      <c r="H45" s="50"/>
      <c r="I45" s="50"/>
      <c r="J45" s="50"/>
      <c r="K45" s="50"/>
      <c r="L45" s="242" t="str">
        <f>K6</f>
        <v>Ústí nad Orlicí - Komunikace mezi ulicemi Tvardkova a Dělnická</v>
      </c>
      <c r="M45" s="243"/>
      <c r="N45" s="243"/>
      <c r="O45" s="243"/>
      <c r="P45" s="243"/>
      <c r="Q45" s="243"/>
      <c r="R45" s="243"/>
      <c r="S45" s="243"/>
      <c r="T45" s="243"/>
      <c r="U45" s="243"/>
      <c r="V45" s="243"/>
      <c r="W45" s="243"/>
      <c r="X45" s="243"/>
      <c r="Y45" s="243"/>
      <c r="Z45" s="243"/>
      <c r="AA45" s="243"/>
      <c r="AB45" s="243"/>
      <c r="AC45" s="243"/>
      <c r="AD45" s="243"/>
      <c r="AE45" s="243"/>
      <c r="AF45" s="243"/>
      <c r="AG45" s="243"/>
      <c r="AH45" s="243"/>
      <c r="AI45" s="243"/>
      <c r="AJ45" s="243"/>
      <c r="AK45" s="243"/>
      <c r="AL45" s="243"/>
      <c r="AM45" s="243"/>
      <c r="AN45" s="243"/>
      <c r="AO45" s="243"/>
      <c r="AP45" s="50"/>
      <c r="AQ45" s="50"/>
      <c r="AR45" s="51"/>
    </row>
    <row r="46" spans="2:57" s="1" customFormat="1" ht="6.95" customHeight="1">
      <c r="B46" s="32"/>
      <c r="C46" s="33"/>
      <c r="D46" s="33"/>
      <c r="E46" s="33"/>
      <c r="F46" s="33"/>
      <c r="G46" s="33"/>
      <c r="H46" s="33"/>
      <c r="I46" s="33"/>
      <c r="J46" s="33"/>
      <c r="K46" s="33"/>
      <c r="L46" s="33"/>
      <c r="M46" s="33"/>
      <c r="N46" s="33"/>
      <c r="O46" s="33"/>
      <c r="P46" s="33"/>
      <c r="Q46" s="33"/>
      <c r="R46" s="33"/>
      <c r="S46" s="33"/>
      <c r="T46" s="33"/>
      <c r="U46" s="33"/>
      <c r="V46" s="33"/>
      <c r="W46" s="33"/>
      <c r="X46" s="33"/>
      <c r="Y46" s="33"/>
      <c r="Z46" s="33"/>
      <c r="AA46" s="33"/>
      <c r="AB46" s="33"/>
      <c r="AC46" s="33"/>
      <c r="AD46" s="33"/>
      <c r="AE46" s="33"/>
      <c r="AF46" s="33"/>
      <c r="AG46" s="33"/>
      <c r="AH46" s="33"/>
      <c r="AI46" s="33"/>
      <c r="AJ46" s="33"/>
      <c r="AK46" s="33"/>
      <c r="AL46" s="33"/>
      <c r="AM46" s="33"/>
      <c r="AN46" s="33"/>
      <c r="AO46" s="33"/>
      <c r="AP46" s="33"/>
      <c r="AQ46" s="33"/>
      <c r="AR46" s="36"/>
    </row>
    <row r="47" spans="2:57" s="1" customFormat="1" ht="12" customHeight="1">
      <c r="B47" s="32"/>
      <c r="C47" s="27" t="s">
        <v>22</v>
      </c>
      <c r="D47" s="33"/>
      <c r="E47" s="33"/>
      <c r="F47" s="33"/>
      <c r="G47" s="33"/>
      <c r="H47" s="33"/>
      <c r="I47" s="33"/>
      <c r="J47" s="33"/>
      <c r="K47" s="33"/>
      <c r="L47" s="52" t="str">
        <f>IF(K8="","",K8)</f>
        <v>Ústí nad Orlicí</v>
      </c>
      <c r="M47" s="33"/>
      <c r="N47" s="33"/>
      <c r="O47" s="33"/>
      <c r="P47" s="33"/>
      <c r="Q47" s="33"/>
      <c r="R47" s="33"/>
      <c r="S47" s="33"/>
      <c r="T47" s="33"/>
      <c r="U47" s="33"/>
      <c r="V47" s="33"/>
      <c r="W47" s="33"/>
      <c r="X47" s="33"/>
      <c r="Y47" s="33"/>
      <c r="Z47" s="33"/>
      <c r="AA47" s="33"/>
      <c r="AB47" s="33"/>
      <c r="AC47" s="33"/>
      <c r="AD47" s="33"/>
      <c r="AE47" s="33"/>
      <c r="AF47" s="33"/>
      <c r="AG47" s="33"/>
      <c r="AH47" s="33"/>
      <c r="AI47" s="27" t="s">
        <v>24</v>
      </c>
      <c r="AJ47" s="33"/>
      <c r="AK47" s="33"/>
      <c r="AL47" s="33"/>
      <c r="AM47" s="244" t="str">
        <f>IF(AN8= "","",AN8)</f>
        <v>23. 6. 2019</v>
      </c>
      <c r="AN47" s="244"/>
      <c r="AO47" s="33"/>
      <c r="AP47" s="33"/>
      <c r="AQ47" s="33"/>
      <c r="AR47" s="36"/>
    </row>
    <row r="48" spans="2:57" s="1" customFormat="1" ht="6.95" customHeight="1">
      <c r="B48" s="32"/>
      <c r="C48" s="33"/>
      <c r="D48" s="33"/>
      <c r="E48" s="33"/>
      <c r="F48" s="33"/>
      <c r="G48" s="33"/>
      <c r="H48" s="33"/>
      <c r="I48" s="33"/>
      <c r="J48" s="33"/>
      <c r="K48" s="33"/>
      <c r="L48" s="33"/>
      <c r="M48" s="33"/>
      <c r="N48" s="33"/>
      <c r="O48" s="33"/>
      <c r="P48" s="33"/>
      <c r="Q48" s="33"/>
      <c r="R48" s="33"/>
      <c r="S48" s="33"/>
      <c r="T48" s="33"/>
      <c r="U48" s="33"/>
      <c r="V48" s="33"/>
      <c r="W48" s="33"/>
      <c r="X48" s="33"/>
      <c r="Y48" s="33"/>
      <c r="Z48" s="33"/>
      <c r="AA48" s="33"/>
      <c r="AB48" s="33"/>
      <c r="AC48" s="33"/>
      <c r="AD48" s="33"/>
      <c r="AE48" s="33"/>
      <c r="AF48" s="33"/>
      <c r="AG48" s="33"/>
      <c r="AH48" s="33"/>
      <c r="AI48" s="33"/>
      <c r="AJ48" s="33"/>
      <c r="AK48" s="33"/>
      <c r="AL48" s="33"/>
      <c r="AM48" s="33"/>
      <c r="AN48" s="33"/>
      <c r="AO48" s="33"/>
      <c r="AP48" s="33"/>
      <c r="AQ48" s="33"/>
      <c r="AR48" s="36"/>
    </row>
    <row r="49" spans="1:91" s="1" customFormat="1" ht="13.7" customHeight="1">
      <c r="B49" s="32"/>
      <c r="C49" s="27" t="s">
        <v>26</v>
      </c>
      <c r="D49" s="33"/>
      <c r="E49" s="33"/>
      <c r="F49" s="33"/>
      <c r="G49" s="33"/>
      <c r="H49" s="33"/>
      <c r="I49" s="33"/>
      <c r="J49" s="33"/>
      <c r="K49" s="33"/>
      <c r="L49" s="33" t="str">
        <f>IF(E11= "","",E11)</f>
        <v xml:space="preserve"> </v>
      </c>
      <c r="M49" s="33"/>
      <c r="N49" s="33"/>
      <c r="O49" s="33"/>
      <c r="P49" s="33"/>
      <c r="Q49" s="33"/>
      <c r="R49" s="33"/>
      <c r="S49" s="33"/>
      <c r="T49" s="33"/>
      <c r="U49" s="33"/>
      <c r="V49" s="33"/>
      <c r="W49" s="33"/>
      <c r="X49" s="33"/>
      <c r="Y49" s="33"/>
      <c r="Z49" s="33"/>
      <c r="AA49" s="33"/>
      <c r="AB49" s="33"/>
      <c r="AC49" s="33"/>
      <c r="AD49" s="33"/>
      <c r="AE49" s="33"/>
      <c r="AF49" s="33"/>
      <c r="AG49" s="33"/>
      <c r="AH49" s="33"/>
      <c r="AI49" s="27" t="s">
        <v>32</v>
      </c>
      <c r="AJ49" s="33"/>
      <c r="AK49" s="33"/>
      <c r="AL49" s="33"/>
      <c r="AM49" s="240" t="str">
        <f>IF(E17="","",E17)</f>
        <v>Ing. Jiří Cihlář</v>
      </c>
      <c r="AN49" s="241"/>
      <c r="AO49" s="241"/>
      <c r="AP49" s="241"/>
      <c r="AQ49" s="33"/>
      <c r="AR49" s="36"/>
      <c r="AS49" s="245" t="s">
        <v>52</v>
      </c>
      <c r="AT49" s="246"/>
      <c r="AU49" s="54"/>
      <c r="AV49" s="54"/>
      <c r="AW49" s="54"/>
      <c r="AX49" s="54"/>
      <c r="AY49" s="54"/>
      <c r="AZ49" s="54"/>
      <c r="BA49" s="54"/>
      <c r="BB49" s="54"/>
      <c r="BC49" s="54"/>
      <c r="BD49" s="55"/>
    </row>
    <row r="50" spans="1:91" s="1" customFormat="1" ht="13.7" customHeight="1">
      <c r="B50" s="32"/>
      <c r="C50" s="27" t="s">
        <v>30</v>
      </c>
      <c r="D50" s="33"/>
      <c r="E50" s="33"/>
      <c r="F50" s="33"/>
      <c r="G50" s="33"/>
      <c r="H50" s="33"/>
      <c r="I50" s="33"/>
      <c r="J50" s="33"/>
      <c r="K50" s="33"/>
      <c r="L50" s="33" t="str">
        <f>IF(E14= "Vyplň údaj","",E14)</f>
        <v/>
      </c>
      <c r="M50" s="33"/>
      <c r="N50" s="33"/>
      <c r="O50" s="33"/>
      <c r="P50" s="33"/>
      <c r="Q50" s="33"/>
      <c r="R50" s="33"/>
      <c r="S50" s="33"/>
      <c r="T50" s="33"/>
      <c r="U50" s="33"/>
      <c r="V50" s="33"/>
      <c r="W50" s="33"/>
      <c r="X50" s="33"/>
      <c r="Y50" s="33"/>
      <c r="Z50" s="33"/>
      <c r="AA50" s="33"/>
      <c r="AB50" s="33"/>
      <c r="AC50" s="33"/>
      <c r="AD50" s="33"/>
      <c r="AE50" s="33"/>
      <c r="AF50" s="33"/>
      <c r="AG50" s="33"/>
      <c r="AH50" s="33"/>
      <c r="AI50" s="27" t="s">
        <v>35</v>
      </c>
      <c r="AJ50" s="33"/>
      <c r="AK50" s="33"/>
      <c r="AL50" s="33"/>
      <c r="AM50" s="240" t="str">
        <f>IF(E20="","",E20)</f>
        <v xml:space="preserve"> </v>
      </c>
      <c r="AN50" s="241"/>
      <c r="AO50" s="241"/>
      <c r="AP50" s="241"/>
      <c r="AQ50" s="33"/>
      <c r="AR50" s="36"/>
      <c r="AS50" s="247"/>
      <c r="AT50" s="248"/>
      <c r="AU50" s="56"/>
      <c r="AV50" s="56"/>
      <c r="AW50" s="56"/>
      <c r="AX50" s="56"/>
      <c r="AY50" s="56"/>
      <c r="AZ50" s="56"/>
      <c r="BA50" s="56"/>
      <c r="BB50" s="56"/>
      <c r="BC50" s="56"/>
      <c r="BD50" s="57"/>
    </row>
    <row r="51" spans="1:91" s="1" customFormat="1" ht="10.9" customHeight="1">
      <c r="B51" s="32"/>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6"/>
      <c r="AS51" s="249"/>
      <c r="AT51" s="250"/>
      <c r="AU51" s="58"/>
      <c r="AV51" s="58"/>
      <c r="AW51" s="58"/>
      <c r="AX51" s="58"/>
      <c r="AY51" s="58"/>
      <c r="AZ51" s="58"/>
      <c r="BA51" s="58"/>
      <c r="BB51" s="58"/>
      <c r="BC51" s="58"/>
      <c r="BD51" s="59"/>
    </row>
    <row r="52" spans="1:91" s="1" customFormat="1" ht="29.25" customHeight="1">
      <c r="B52" s="32"/>
      <c r="C52" s="251" t="s">
        <v>53</v>
      </c>
      <c r="D52" s="252"/>
      <c r="E52" s="252"/>
      <c r="F52" s="252"/>
      <c r="G52" s="252"/>
      <c r="H52" s="60"/>
      <c r="I52" s="253" t="s">
        <v>54</v>
      </c>
      <c r="J52" s="252"/>
      <c r="K52" s="252"/>
      <c r="L52" s="252"/>
      <c r="M52" s="252"/>
      <c r="N52" s="252"/>
      <c r="O52" s="252"/>
      <c r="P52" s="252"/>
      <c r="Q52" s="252"/>
      <c r="R52" s="252"/>
      <c r="S52" s="252"/>
      <c r="T52" s="252"/>
      <c r="U52" s="252"/>
      <c r="V52" s="252"/>
      <c r="W52" s="252"/>
      <c r="X52" s="252"/>
      <c r="Y52" s="252"/>
      <c r="Z52" s="252"/>
      <c r="AA52" s="252"/>
      <c r="AB52" s="252"/>
      <c r="AC52" s="252"/>
      <c r="AD52" s="252"/>
      <c r="AE52" s="252"/>
      <c r="AF52" s="252"/>
      <c r="AG52" s="254" t="s">
        <v>55</v>
      </c>
      <c r="AH52" s="252"/>
      <c r="AI52" s="252"/>
      <c r="AJ52" s="252"/>
      <c r="AK52" s="252"/>
      <c r="AL52" s="252"/>
      <c r="AM52" s="252"/>
      <c r="AN52" s="253" t="s">
        <v>56</v>
      </c>
      <c r="AO52" s="252"/>
      <c r="AP52" s="255"/>
      <c r="AQ52" s="61" t="s">
        <v>57</v>
      </c>
      <c r="AR52" s="36"/>
      <c r="AS52" s="62" t="s">
        <v>58</v>
      </c>
      <c r="AT52" s="63" t="s">
        <v>59</v>
      </c>
      <c r="AU52" s="63" t="s">
        <v>60</v>
      </c>
      <c r="AV52" s="63" t="s">
        <v>61</v>
      </c>
      <c r="AW52" s="63" t="s">
        <v>62</v>
      </c>
      <c r="AX52" s="63" t="s">
        <v>63</v>
      </c>
      <c r="AY52" s="63" t="s">
        <v>64</v>
      </c>
      <c r="AZ52" s="63" t="s">
        <v>65</v>
      </c>
      <c r="BA52" s="63" t="s">
        <v>66</v>
      </c>
      <c r="BB52" s="63" t="s">
        <v>67</v>
      </c>
      <c r="BC52" s="63" t="s">
        <v>68</v>
      </c>
      <c r="BD52" s="64" t="s">
        <v>69</v>
      </c>
    </row>
    <row r="53" spans="1:91" s="1" customFormat="1" ht="10.9" customHeight="1">
      <c r="B53" s="32"/>
      <c r="C53" s="33"/>
      <c r="D53" s="33"/>
      <c r="E53" s="33"/>
      <c r="F53" s="33"/>
      <c r="G53" s="33"/>
      <c r="H53" s="33"/>
      <c r="I53" s="33"/>
      <c r="J53" s="33"/>
      <c r="K53" s="33"/>
      <c r="L53" s="33"/>
      <c r="M53" s="33"/>
      <c r="N53" s="33"/>
      <c r="O53" s="33"/>
      <c r="P53" s="33"/>
      <c r="Q53" s="33"/>
      <c r="R53" s="33"/>
      <c r="S53" s="33"/>
      <c r="T53" s="33"/>
      <c r="U53" s="33"/>
      <c r="V53" s="33"/>
      <c r="W53" s="33"/>
      <c r="X53" s="33"/>
      <c r="Y53" s="33"/>
      <c r="Z53" s="33"/>
      <c r="AA53" s="33"/>
      <c r="AB53" s="33"/>
      <c r="AC53" s="33"/>
      <c r="AD53" s="33"/>
      <c r="AE53" s="33"/>
      <c r="AF53" s="33"/>
      <c r="AG53" s="33"/>
      <c r="AH53" s="33"/>
      <c r="AI53" s="33"/>
      <c r="AJ53" s="33"/>
      <c r="AK53" s="33"/>
      <c r="AL53" s="33"/>
      <c r="AM53" s="33"/>
      <c r="AN53" s="33"/>
      <c r="AO53" s="33"/>
      <c r="AP53" s="33"/>
      <c r="AQ53" s="33"/>
      <c r="AR53" s="36"/>
      <c r="AS53" s="65"/>
      <c r="AT53" s="66"/>
      <c r="AU53" s="66"/>
      <c r="AV53" s="66"/>
      <c r="AW53" s="66"/>
      <c r="AX53" s="66"/>
      <c r="AY53" s="66"/>
      <c r="AZ53" s="66"/>
      <c r="BA53" s="66"/>
      <c r="BB53" s="66"/>
      <c r="BC53" s="66"/>
      <c r="BD53" s="67"/>
    </row>
    <row r="54" spans="1:91" s="4" customFormat="1" ht="32.450000000000003" customHeight="1">
      <c r="B54" s="68"/>
      <c r="C54" s="69" t="s">
        <v>70</v>
      </c>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259">
        <f>ROUND(AG55,2)</f>
        <v>0</v>
      </c>
      <c r="AH54" s="259"/>
      <c r="AI54" s="259"/>
      <c r="AJ54" s="259"/>
      <c r="AK54" s="259"/>
      <c r="AL54" s="259"/>
      <c r="AM54" s="259"/>
      <c r="AN54" s="260">
        <f>SUM(AG54,AT54)</f>
        <v>0</v>
      </c>
      <c r="AO54" s="260"/>
      <c r="AP54" s="260"/>
      <c r="AQ54" s="72" t="s">
        <v>1</v>
      </c>
      <c r="AR54" s="73"/>
      <c r="AS54" s="74">
        <f>ROUND(AS55,2)</f>
        <v>0</v>
      </c>
      <c r="AT54" s="75">
        <f>ROUND(SUM(AV54:AW54),2)</f>
        <v>0</v>
      </c>
      <c r="AU54" s="76">
        <f>ROUND(AU55,5)</f>
        <v>0</v>
      </c>
      <c r="AV54" s="75">
        <f>ROUND(AZ54*L29,2)</f>
        <v>0</v>
      </c>
      <c r="AW54" s="75">
        <f>ROUND(BA54*L30,2)</f>
        <v>0</v>
      </c>
      <c r="AX54" s="75">
        <f>ROUND(BB54*L29,2)</f>
        <v>0</v>
      </c>
      <c r="AY54" s="75">
        <f>ROUND(BC54*L30,2)</f>
        <v>0</v>
      </c>
      <c r="AZ54" s="75">
        <f>ROUND(AZ55,2)</f>
        <v>0</v>
      </c>
      <c r="BA54" s="75">
        <f>ROUND(BA55,2)</f>
        <v>0</v>
      </c>
      <c r="BB54" s="75">
        <f>ROUND(BB55,2)</f>
        <v>0</v>
      </c>
      <c r="BC54" s="75">
        <f>ROUND(BC55,2)</f>
        <v>0</v>
      </c>
      <c r="BD54" s="77">
        <f>ROUND(BD55,2)</f>
        <v>0</v>
      </c>
      <c r="BS54" s="78" t="s">
        <v>71</v>
      </c>
      <c r="BT54" s="78" t="s">
        <v>72</v>
      </c>
      <c r="BU54" s="79" t="s">
        <v>73</v>
      </c>
      <c r="BV54" s="78" t="s">
        <v>74</v>
      </c>
      <c r="BW54" s="78" t="s">
        <v>5</v>
      </c>
      <c r="BX54" s="78" t="s">
        <v>75</v>
      </c>
      <c r="CL54" s="78" t="s">
        <v>19</v>
      </c>
    </row>
    <row r="55" spans="1:91" s="5" customFormat="1" ht="16.5" customHeight="1">
      <c r="A55" s="80" t="s">
        <v>76</v>
      </c>
      <c r="B55" s="81"/>
      <c r="C55" s="82"/>
      <c r="D55" s="258" t="s">
        <v>77</v>
      </c>
      <c r="E55" s="258"/>
      <c r="F55" s="258"/>
      <c r="G55" s="258"/>
      <c r="H55" s="258"/>
      <c r="I55" s="83"/>
      <c r="J55" s="258" t="s">
        <v>78</v>
      </c>
      <c r="K55" s="258"/>
      <c r="L55" s="258"/>
      <c r="M55" s="258"/>
      <c r="N55" s="258"/>
      <c r="O55" s="258"/>
      <c r="P55" s="258"/>
      <c r="Q55" s="258"/>
      <c r="R55" s="258"/>
      <c r="S55" s="258"/>
      <c r="T55" s="258"/>
      <c r="U55" s="258"/>
      <c r="V55" s="258"/>
      <c r="W55" s="258"/>
      <c r="X55" s="258"/>
      <c r="Y55" s="258"/>
      <c r="Z55" s="258"/>
      <c r="AA55" s="258"/>
      <c r="AB55" s="258"/>
      <c r="AC55" s="258"/>
      <c r="AD55" s="258"/>
      <c r="AE55" s="258"/>
      <c r="AF55" s="258"/>
      <c r="AG55" s="256">
        <f>'SO 101 - Zpevněné plochy'!J30</f>
        <v>0</v>
      </c>
      <c r="AH55" s="257"/>
      <c r="AI55" s="257"/>
      <c r="AJ55" s="257"/>
      <c r="AK55" s="257"/>
      <c r="AL55" s="257"/>
      <c r="AM55" s="257"/>
      <c r="AN55" s="256">
        <f>SUM(AG55,AT55)</f>
        <v>0</v>
      </c>
      <c r="AO55" s="257"/>
      <c r="AP55" s="257"/>
      <c r="AQ55" s="84" t="s">
        <v>79</v>
      </c>
      <c r="AR55" s="85"/>
      <c r="AS55" s="86">
        <v>0</v>
      </c>
      <c r="AT55" s="87">
        <f>ROUND(SUM(AV55:AW55),2)</f>
        <v>0</v>
      </c>
      <c r="AU55" s="88">
        <f>'SO 101 - Zpevněné plochy'!P99</f>
        <v>0</v>
      </c>
      <c r="AV55" s="87">
        <f>'SO 101 - Zpevněné plochy'!J33</f>
        <v>0</v>
      </c>
      <c r="AW55" s="87">
        <f>'SO 101 - Zpevněné plochy'!J34</f>
        <v>0</v>
      </c>
      <c r="AX55" s="87">
        <f>'SO 101 - Zpevněné plochy'!J35</f>
        <v>0</v>
      </c>
      <c r="AY55" s="87">
        <f>'SO 101 - Zpevněné plochy'!J36</f>
        <v>0</v>
      </c>
      <c r="AZ55" s="87">
        <f>'SO 101 - Zpevněné plochy'!F33</f>
        <v>0</v>
      </c>
      <c r="BA55" s="87">
        <f>'SO 101 - Zpevněné plochy'!F34</f>
        <v>0</v>
      </c>
      <c r="BB55" s="87">
        <f>'SO 101 - Zpevněné plochy'!F35</f>
        <v>0</v>
      </c>
      <c r="BC55" s="87">
        <f>'SO 101 - Zpevněné plochy'!F36</f>
        <v>0</v>
      </c>
      <c r="BD55" s="89">
        <f>'SO 101 - Zpevněné plochy'!F37</f>
        <v>0</v>
      </c>
      <c r="BT55" s="90" t="s">
        <v>80</v>
      </c>
      <c r="BV55" s="90" t="s">
        <v>74</v>
      </c>
      <c r="BW55" s="90" t="s">
        <v>81</v>
      </c>
      <c r="BX55" s="90" t="s">
        <v>5</v>
      </c>
      <c r="CL55" s="90" t="s">
        <v>19</v>
      </c>
      <c r="CM55" s="90" t="s">
        <v>82</v>
      </c>
    </row>
    <row r="56" spans="1:91" s="1" customFormat="1" ht="30" customHeight="1">
      <c r="B56" s="32"/>
      <c r="C56" s="33"/>
      <c r="D56" s="33"/>
      <c r="E56" s="33"/>
      <c r="F56" s="33"/>
      <c r="G56" s="33"/>
      <c r="H56" s="33"/>
      <c r="I56" s="33"/>
      <c r="J56" s="33"/>
      <c r="K56" s="33"/>
      <c r="L56" s="33"/>
      <c r="M56" s="33"/>
      <c r="N56" s="33"/>
      <c r="O56" s="33"/>
      <c r="P56" s="33"/>
      <c r="Q56" s="33"/>
      <c r="R56" s="33"/>
      <c r="S56" s="33"/>
      <c r="T56" s="33"/>
      <c r="U56" s="33"/>
      <c r="V56" s="33"/>
      <c r="W56" s="33"/>
      <c r="X56" s="33"/>
      <c r="Y56" s="33"/>
      <c r="Z56" s="33"/>
      <c r="AA56" s="33"/>
      <c r="AB56" s="33"/>
      <c r="AC56" s="33"/>
      <c r="AD56" s="33"/>
      <c r="AE56" s="33"/>
      <c r="AF56" s="33"/>
      <c r="AG56" s="33"/>
      <c r="AH56" s="33"/>
      <c r="AI56" s="33"/>
      <c r="AJ56" s="33"/>
      <c r="AK56" s="33"/>
      <c r="AL56" s="33"/>
      <c r="AM56" s="33"/>
      <c r="AN56" s="33"/>
      <c r="AO56" s="33"/>
      <c r="AP56" s="33"/>
      <c r="AQ56" s="33"/>
      <c r="AR56" s="36"/>
    </row>
    <row r="57" spans="1:91" s="1" customFormat="1" ht="6.95" customHeight="1">
      <c r="B57" s="44"/>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c r="AM57" s="45"/>
      <c r="AN57" s="45"/>
      <c r="AO57" s="45"/>
      <c r="AP57" s="45"/>
      <c r="AQ57" s="45"/>
      <c r="AR57" s="36"/>
    </row>
  </sheetData>
  <sheetProtection algorithmName="SHA-512" hashValue="oMEmuvXsL94QcpXL8tUjAXnIgd0hB7dZ61cVW0mxvwSbLrScvVEnZ77jAHRvZ28WhLmeFEmjh7i/Z00SJQS23A==" saltValue="2Oi5pNJZC8Jcqe337sny91bnFtTouOUB05+JTDHzElfKz2zN/hU8A8ng5hld4PgQlbep00kt9AKtcexJDcd16A==" spinCount="100000" sheet="1" objects="1" scenarios="1" formatColumns="0" formatRows="0"/>
  <mergeCells count="42">
    <mergeCell ref="L30:P30"/>
    <mergeCell ref="L31:P31"/>
    <mergeCell ref="L32:P32"/>
    <mergeCell ref="L33:P33"/>
    <mergeCell ref="C52:G52"/>
    <mergeCell ref="I52:AF52"/>
    <mergeCell ref="AG52:AM52"/>
    <mergeCell ref="AN52:AP52"/>
    <mergeCell ref="AN55:AP55"/>
    <mergeCell ref="AG55:AM55"/>
    <mergeCell ref="D55:H55"/>
    <mergeCell ref="J55:AF55"/>
    <mergeCell ref="AG54:AM54"/>
    <mergeCell ref="AN54:AP54"/>
    <mergeCell ref="X35:AB35"/>
    <mergeCell ref="AK35:AO35"/>
    <mergeCell ref="AR2:BE2"/>
    <mergeCell ref="AM50:AP50"/>
    <mergeCell ref="L45:AO45"/>
    <mergeCell ref="AM47:AN47"/>
    <mergeCell ref="AM49:AP49"/>
    <mergeCell ref="AS49:AT51"/>
    <mergeCell ref="K5:AO5"/>
    <mergeCell ref="K6:AO6"/>
    <mergeCell ref="E14:AJ14"/>
    <mergeCell ref="E23:AN23"/>
    <mergeCell ref="L28:P28"/>
    <mergeCell ref="W28:AE28"/>
    <mergeCell ref="AK28:AO28"/>
    <mergeCell ref="L29:P29"/>
    <mergeCell ref="W31:AE31"/>
    <mergeCell ref="BE5:BE34"/>
    <mergeCell ref="AK26:AO26"/>
    <mergeCell ref="W29:AE29"/>
    <mergeCell ref="AK29:AO29"/>
    <mergeCell ref="W30:AE30"/>
    <mergeCell ref="AK30:AO30"/>
    <mergeCell ref="AK31:AO31"/>
    <mergeCell ref="W32:AE32"/>
    <mergeCell ref="AK32:AO32"/>
    <mergeCell ref="W33:AE33"/>
    <mergeCell ref="AK33:AO33"/>
  </mergeCells>
  <hyperlinks>
    <hyperlink ref="A55" location="'SO 101 - Zpevněné plochy'!C2" display="/"/>
  </hyperlinks>
  <pageMargins left="0.39374999999999999" right="0.39374999999999999" top="0.39374999999999999" bottom="0.39374999999999999" header="0" footer="0"/>
  <pageSetup paperSize="9" scale="74" fitToHeight="100" orientation="portrait"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558"/>
  <sheetViews>
    <sheetView showGridLines="0" workbookViewId="0"/>
  </sheetViews>
  <sheetFormatPr defaultRowHeight="1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style="91" customWidth="1"/>
    <col min="10" max="10" width="23.5" customWidth="1"/>
    <col min="11" max="11" width="15.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9"/>
      <c r="M2" s="239"/>
      <c r="N2" s="239"/>
      <c r="O2" s="239"/>
      <c r="P2" s="239"/>
      <c r="Q2" s="239"/>
      <c r="R2" s="239"/>
      <c r="S2" s="239"/>
      <c r="T2" s="239"/>
      <c r="U2" s="239"/>
      <c r="V2" s="239"/>
      <c r="AT2" s="15" t="s">
        <v>81</v>
      </c>
    </row>
    <row r="3" spans="2:46" ht="6.95" customHeight="1">
      <c r="B3" s="92"/>
      <c r="C3" s="93"/>
      <c r="D3" s="93"/>
      <c r="E3" s="93"/>
      <c r="F3" s="93"/>
      <c r="G3" s="93"/>
      <c r="H3" s="93"/>
      <c r="I3" s="94"/>
      <c r="J3" s="93"/>
      <c r="K3" s="93"/>
      <c r="L3" s="18"/>
      <c r="AT3" s="15" t="s">
        <v>82</v>
      </c>
    </row>
    <row r="4" spans="2:46" ht="24.95" customHeight="1">
      <c r="B4" s="18"/>
      <c r="D4" s="95" t="s">
        <v>83</v>
      </c>
      <c r="L4" s="18"/>
      <c r="M4" s="22" t="s">
        <v>10</v>
      </c>
      <c r="AT4" s="15" t="s">
        <v>4</v>
      </c>
    </row>
    <row r="5" spans="2:46" ht="6.95" customHeight="1">
      <c r="B5" s="18"/>
      <c r="L5" s="18"/>
    </row>
    <row r="6" spans="2:46" ht="12" customHeight="1">
      <c r="B6" s="18"/>
      <c r="D6" s="96" t="s">
        <v>16</v>
      </c>
      <c r="L6" s="18"/>
    </row>
    <row r="7" spans="2:46" ht="16.5" customHeight="1">
      <c r="B7" s="18"/>
      <c r="E7" s="269" t="str">
        <f>'Rekapitulace stavby'!K6</f>
        <v>Ústí nad Orlicí - Komunikace mezi ulicemi Tvardkova a Dělnická</v>
      </c>
      <c r="F7" s="270"/>
      <c r="G7" s="270"/>
      <c r="H7" s="270"/>
      <c r="L7" s="18"/>
    </row>
    <row r="8" spans="2:46" s="1" customFormat="1" ht="12" customHeight="1">
      <c r="B8" s="36"/>
      <c r="D8" s="96" t="s">
        <v>84</v>
      </c>
      <c r="I8" s="97"/>
      <c r="L8" s="36"/>
    </row>
    <row r="9" spans="2:46" s="1" customFormat="1" ht="36.950000000000003" customHeight="1">
      <c r="B9" s="36"/>
      <c r="E9" s="271" t="s">
        <v>85</v>
      </c>
      <c r="F9" s="272"/>
      <c r="G9" s="272"/>
      <c r="H9" s="272"/>
      <c r="I9" s="97"/>
      <c r="L9" s="36"/>
    </row>
    <row r="10" spans="2:46" s="1" customFormat="1" ht="11.25">
      <c r="B10" s="36"/>
      <c r="I10" s="97"/>
      <c r="L10" s="36"/>
    </row>
    <row r="11" spans="2:46" s="1" customFormat="1" ht="12" customHeight="1">
      <c r="B11" s="36"/>
      <c r="D11" s="96" t="s">
        <v>18</v>
      </c>
      <c r="F11" s="15" t="s">
        <v>19</v>
      </c>
      <c r="I11" s="98" t="s">
        <v>20</v>
      </c>
      <c r="J11" s="15" t="s">
        <v>21</v>
      </c>
      <c r="L11" s="36"/>
    </row>
    <row r="12" spans="2:46" s="1" customFormat="1" ht="12" customHeight="1">
      <c r="B12" s="36"/>
      <c r="D12" s="96" t="s">
        <v>22</v>
      </c>
      <c r="F12" s="15" t="s">
        <v>23</v>
      </c>
      <c r="I12" s="98" t="s">
        <v>24</v>
      </c>
      <c r="J12" s="99" t="str">
        <f>'Rekapitulace stavby'!AN8</f>
        <v>23. 6. 2019</v>
      </c>
      <c r="L12" s="36"/>
    </row>
    <row r="13" spans="2:46" s="1" customFormat="1" ht="10.9" customHeight="1">
      <c r="B13" s="36"/>
      <c r="I13" s="97"/>
      <c r="L13" s="36"/>
    </row>
    <row r="14" spans="2:46" s="1" customFormat="1" ht="12" customHeight="1">
      <c r="B14" s="36"/>
      <c r="D14" s="96" t="s">
        <v>26</v>
      </c>
      <c r="I14" s="98" t="s">
        <v>27</v>
      </c>
      <c r="J14" s="15" t="str">
        <f>IF('Rekapitulace stavby'!AN10="","",'Rekapitulace stavby'!AN10)</f>
        <v/>
      </c>
      <c r="L14" s="36"/>
    </row>
    <row r="15" spans="2:46" s="1" customFormat="1" ht="18" customHeight="1">
      <c r="B15" s="36"/>
      <c r="E15" s="15" t="str">
        <f>IF('Rekapitulace stavby'!E11="","",'Rekapitulace stavby'!E11)</f>
        <v xml:space="preserve"> </v>
      </c>
      <c r="I15" s="98" t="s">
        <v>29</v>
      </c>
      <c r="J15" s="15" t="str">
        <f>IF('Rekapitulace stavby'!AN11="","",'Rekapitulace stavby'!AN11)</f>
        <v/>
      </c>
      <c r="L15" s="36"/>
    </row>
    <row r="16" spans="2:46" s="1" customFormat="1" ht="6.95" customHeight="1">
      <c r="B16" s="36"/>
      <c r="I16" s="97"/>
      <c r="L16" s="36"/>
    </row>
    <row r="17" spans="2:12" s="1" customFormat="1" ht="12" customHeight="1">
      <c r="B17" s="36"/>
      <c r="D17" s="96" t="s">
        <v>30</v>
      </c>
      <c r="I17" s="98" t="s">
        <v>27</v>
      </c>
      <c r="J17" s="28" t="str">
        <f>'Rekapitulace stavby'!AN13</f>
        <v>Vyplň údaj</v>
      </c>
      <c r="L17" s="36"/>
    </row>
    <row r="18" spans="2:12" s="1" customFormat="1" ht="18" customHeight="1">
      <c r="B18" s="36"/>
      <c r="E18" s="273" t="str">
        <f>'Rekapitulace stavby'!E14</f>
        <v>Vyplň údaj</v>
      </c>
      <c r="F18" s="274"/>
      <c r="G18" s="274"/>
      <c r="H18" s="274"/>
      <c r="I18" s="98" t="s">
        <v>29</v>
      </c>
      <c r="J18" s="28" t="str">
        <f>'Rekapitulace stavby'!AN14</f>
        <v>Vyplň údaj</v>
      </c>
      <c r="L18" s="36"/>
    </row>
    <row r="19" spans="2:12" s="1" customFormat="1" ht="6.95" customHeight="1">
      <c r="B19" s="36"/>
      <c r="I19" s="97"/>
      <c r="L19" s="36"/>
    </row>
    <row r="20" spans="2:12" s="1" customFormat="1" ht="12" customHeight="1">
      <c r="B20" s="36"/>
      <c r="D20" s="96" t="s">
        <v>32</v>
      </c>
      <c r="I20" s="98" t="s">
        <v>27</v>
      </c>
      <c r="J20" s="15" t="s">
        <v>1</v>
      </c>
      <c r="L20" s="36"/>
    </row>
    <row r="21" spans="2:12" s="1" customFormat="1" ht="18" customHeight="1">
      <c r="B21" s="36"/>
      <c r="E21" s="15" t="s">
        <v>33</v>
      </c>
      <c r="I21" s="98" t="s">
        <v>29</v>
      </c>
      <c r="J21" s="15" t="s">
        <v>1</v>
      </c>
      <c r="L21" s="36"/>
    </row>
    <row r="22" spans="2:12" s="1" customFormat="1" ht="6.95" customHeight="1">
      <c r="B22" s="36"/>
      <c r="I22" s="97"/>
      <c r="L22" s="36"/>
    </row>
    <row r="23" spans="2:12" s="1" customFormat="1" ht="12" customHeight="1">
      <c r="B23" s="36"/>
      <c r="D23" s="96" t="s">
        <v>35</v>
      </c>
      <c r="I23" s="98" t="s">
        <v>27</v>
      </c>
      <c r="J23" s="15" t="str">
        <f>IF('Rekapitulace stavby'!AN19="","",'Rekapitulace stavby'!AN19)</f>
        <v/>
      </c>
      <c r="L23" s="36"/>
    </row>
    <row r="24" spans="2:12" s="1" customFormat="1" ht="18" customHeight="1">
      <c r="B24" s="36"/>
      <c r="E24" s="15" t="str">
        <f>IF('Rekapitulace stavby'!E20="","",'Rekapitulace stavby'!E20)</f>
        <v xml:space="preserve"> </v>
      </c>
      <c r="I24" s="98" t="s">
        <v>29</v>
      </c>
      <c r="J24" s="15" t="str">
        <f>IF('Rekapitulace stavby'!AN20="","",'Rekapitulace stavby'!AN20)</f>
        <v/>
      </c>
      <c r="L24" s="36"/>
    </row>
    <row r="25" spans="2:12" s="1" customFormat="1" ht="6.95" customHeight="1">
      <c r="B25" s="36"/>
      <c r="I25" s="97"/>
      <c r="L25" s="36"/>
    </row>
    <row r="26" spans="2:12" s="1" customFormat="1" ht="12" customHeight="1">
      <c r="B26" s="36"/>
      <c r="D26" s="96" t="s">
        <v>36</v>
      </c>
      <c r="I26" s="97"/>
      <c r="L26" s="36"/>
    </row>
    <row r="27" spans="2:12" s="6" customFormat="1" ht="16.5" customHeight="1">
      <c r="B27" s="100"/>
      <c r="E27" s="275" t="s">
        <v>1</v>
      </c>
      <c r="F27" s="275"/>
      <c r="G27" s="275"/>
      <c r="H27" s="275"/>
      <c r="I27" s="101"/>
      <c r="L27" s="100"/>
    </row>
    <row r="28" spans="2:12" s="1" customFormat="1" ht="6.95" customHeight="1">
      <c r="B28" s="36"/>
      <c r="I28" s="97"/>
      <c r="L28" s="36"/>
    </row>
    <row r="29" spans="2:12" s="1" customFormat="1" ht="6.95" customHeight="1">
      <c r="B29" s="36"/>
      <c r="D29" s="54"/>
      <c r="E29" s="54"/>
      <c r="F29" s="54"/>
      <c r="G29" s="54"/>
      <c r="H29" s="54"/>
      <c r="I29" s="102"/>
      <c r="J29" s="54"/>
      <c r="K29" s="54"/>
      <c r="L29" s="36"/>
    </row>
    <row r="30" spans="2:12" s="1" customFormat="1" ht="25.35" customHeight="1">
      <c r="B30" s="36"/>
      <c r="D30" s="103" t="s">
        <v>38</v>
      </c>
      <c r="I30" s="97"/>
      <c r="J30" s="104">
        <f>ROUND(J99, 2)</f>
        <v>0</v>
      </c>
      <c r="L30" s="36"/>
    </row>
    <row r="31" spans="2:12" s="1" customFormat="1" ht="6.95" customHeight="1">
      <c r="B31" s="36"/>
      <c r="D31" s="54"/>
      <c r="E31" s="54"/>
      <c r="F31" s="54"/>
      <c r="G31" s="54"/>
      <c r="H31" s="54"/>
      <c r="I31" s="102"/>
      <c r="J31" s="54"/>
      <c r="K31" s="54"/>
      <c r="L31" s="36"/>
    </row>
    <row r="32" spans="2:12" s="1" customFormat="1" ht="14.45" customHeight="1">
      <c r="B32" s="36"/>
      <c r="F32" s="105" t="s">
        <v>40</v>
      </c>
      <c r="I32" s="106" t="s">
        <v>39</v>
      </c>
      <c r="J32" s="105" t="s">
        <v>41</v>
      </c>
      <c r="L32" s="36"/>
    </row>
    <row r="33" spans="2:12" s="1" customFormat="1" ht="14.45" customHeight="1">
      <c r="B33" s="36"/>
      <c r="D33" s="96" t="s">
        <v>42</v>
      </c>
      <c r="E33" s="96" t="s">
        <v>43</v>
      </c>
      <c r="F33" s="107">
        <f>ROUND((SUM(BE99:BE557)),  2)</f>
        <v>0</v>
      </c>
      <c r="I33" s="108">
        <v>0.21</v>
      </c>
      <c r="J33" s="107">
        <f>ROUND(((SUM(BE99:BE557))*I33),  2)</f>
        <v>0</v>
      </c>
      <c r="L33" s="36"/>
    </row>
    <row r="34" spans="2:12" s="1" customFormat="1" ht="14.45" customHeight="1">
      <c r="B34" s="36"/>
      <c r="E34" s="96" t="s">
        <v>44</v>
      </c>
      <c r="F34" s="107">
        <f>ROUND((SUM(BF99:BF557)),  2)</f>
        <v>0</v>
      </c>
      <c r="I34" s="108">
        <v>0.15</v>
      </c>
      <c r="J34" s="107">
        <f>ROUND(((SUM(BF99:BF557))*I34),  2)</f>
        <v>0</v>
      </c>
      <c r="L34" s="36"/>
    </row>
    <row r="35" spans="2:12" s="1" customFormat="1" ht="14.45" hidden="1" customHeight="1">
      <c r="B35" s="36"/>
      <c r="E35" s="96" t="s">
        <v>45</v>
      </c>
      <c r="F35" s="107">
        <f>ROUND((SUM(BG99:BG557)),  2)</f>
        <v>0</v>
      </c>
      <c r="I35" s="108">
        <v>0.21</v>
      </c>
      <c r="J35" s="107">
        <f>0</f>
        <v>0</v>
      </c>
      <c r="L35" s="36"/>
    </row>
    <row r="36" spans="2:12" s="1" customFormat="1" ht="14.45" hidden="1" customHeight="1">
      <c r="B36" s="36"/>
      <c r="E36" s="96" t="s">
        <v>46</v>
      </c>
      <c r="F36" s="107">
        <f>ROUND((SUM(BH99:BH557)),  2)</f>
        <v>0</v>
      </c>
      <c r="I36" s="108">
        <v>0.15</v>
      </c>
      <c r="J36" s="107">
        <f>0</f>
        <v>0</v>
      </c>
      <c r="L36" s="36"/>
    </row>
    <row r="37" spans="2:12" s="1" customFormat="1" ht="14.45" hidden="1" customHeight="1">
      <c r="B37" s="36"/>
      <c r="E37" s="96" t="s">
        <v>47</v>
      </c>
      <c r="F37" s="107">
        <f>ROUND((SUM(BI99:BI557)),  2)</f>
        <v>0</v>
      </c>
      <c r="I37" s="108">
        <v>0</v>
      </c>
      <c r="J37" s="107">
        <f>0</f>
        <v>0</v>
      </c>
      <c r="L37" s="36"/>
    </row>
    <row r="38" spans="2:12" s="1" customFormat="1" ht="6.95" customHeight="1">
      <c r="B38" s="36"/>
      <c r="I38" s="97"/>
      <c r="L38" s="36"/>
    </row>
    <row r="39" spans="2:12" s="1" customFormat="1" ht="25.35" customHeight="1">
      <c r="B39" s="36"/>
      <c r="C39" s="109"/>
      <c r="D39" s="110" t="s">
        <v>48</v>
      </c>
      <c r="E39" s="111"/>
      <c r="F39" s="111"/>
      <c r="G39" s="112" t="s">
        <v>49</v>
      </c>
      <c r="H39" s="113" t="s">
        <v>50</v>
      </c>
      <c r="I39" s="114"/>
      <c r="J39" s="115">
        <f>SUM(J30:J37)</f>
        <v>0</v>
      </c>
      <c r="K39" s="116"/>
      <c r="L39" s="36"/>
    </row>
    <row r="40" spans="2:12" s="1" customFormat="1" ht="14.45" customHeight="1">
      <c r="B40" s="117"/>
      <c r="C40" s="118"/>
      <c r="D40" s="118"/>
      <c r="E40" s="118"/>
      <c r="F40" s="118"/>
      <c r="G40" s="118"/>
      <c r="H40" s="118"/>
      <c r="I40" s="119"/>
      <c r="J40" s="118"/>
      <c r="K40" s="118"/>
      <c r="L40" s="36"/>
    </row>
    <row r="44" spans="2:12" s="1" customFormat="1" ht="6.95" customHeight="1">
      <c r="B44" s="120"/>
      <c r="C44" s="121"/>
      <c r="D44" s="121"/>
      <c r="E44" s="121"/>
      <c r="F44" s="121"/>
      <c r="G44" s="121"/>
      <c r="H44" s="121"/>
      <c r="I44" s="122"/>
      <c r="J44" s="121"/>
      <c r="K44" s="121"/>
      <c r="L44" s="36"/>
    </row>
    <row r="45" spans="2:12" s="1" customFormat="1" ht="24.95" customHeight="1">
      <c r="B45" s="32"/>
      <c r="C45" s="21" t="s">
        <v>86</v>
      </c>
      <c r="D45" s="33"/>
      <c r="E45" s="33"/>
      <c r="F45" s="33"/>
      <c r="G45" s="33"/>
      <c r="H45" s="33"/>
      <c r="I45" s="97"/>
      <c r="J45" s="33"/>
      <c r="K45" s="33"/>
      <c r="L45" s="36"/>
    </row>
    <row r="46" spans="2:12" s="1" customFormat="1" ht="6.95" customHeight="1">
      <c r="B46" s="32"/>
      <c r="C46" s="33"/>
      <c r="D46" s="33"/>
      <c r="E46" s="33"/>
      <c r="F46" s="33"/>
      <c r="G46" s="33"/>
      <c r="H46" s="33"/>
      <c r="I46" s="97"/>
      <c r="J46" s="33"/>
      <c r="K46" s="33"/>
      <c r="L46" s="36"/>
    </row>
    <row r="47" spans="2:12" s="1" customFormat="1" ht="12" customHeight="1">
      <c r="B47" s="32"/>
      <c r="C47" s="27" t="s">
        <v>16</v>
      </c>
      <c r="D47" s="33"/>
      <c r="E47" s="33"/>
      <c r="F47" s="33"/>
      <c r="G47" s="33"/>
      <c r="H47" s="33"/>
      <c r="I47" s="97"/>
      <c r="J47" s="33"/>
      <c r="K47" s="33"/>
      <c r="L47" s="36"/>
    </row>
    <row r="48" spans="2:12" s="1" customFormat="1" ht="16.5" customHeight="1">
      <c r="B48" s="32"/>
      <c r="C48" s="33"/>
      <c r="D48" s="33"/>
      <c r="E48" s="276" t="str">
        <f>E7</f>
        <v>Ústí nad Orlicí - Komunikace mezi ulicemi Tvardkova a Dělnická</v>
      </c>
      <c r="F48" s="277"/>
      <c r="G48" s="277"/>
      <c r="H48" s="277"/>
      <c r="I48" s="97"/>
      <c r="J48" s="33"/>
      <c r="K48" s="33"/>
      <c r="L48" s="36"/>
    </row>
    <row r="49" spans="2:47" s="1" customFormat="1" ht="12" customHeight="1">
      <c r="B49" s="32"/>
      <c r="C49" s="27" t="s">
        <v>84</v>
      </c>
      <c r="D49" s="33"/>
      <c r="E49" s="33"/>
      <c r="F49" s="33"/>
      <c r="G49" s="33"/>
      <c r="H49" s="33"/>
      <c r="I49" s="97"/>
      <c r="J49" s="33"/>
      <c r="K49" s="33"/>
      <c r="L49" s="36"/>
    </row>
    <row r="50" spans="2:47" s="1" customFormat="1" ht="16.5" customHeight="1">
      <c r="B50" s="32"/>
      <c r="C50" s="33"/>
      <c r="D50" s="33"/>
      <c r="E50" s="242" t="str">
        <f>E9</f>
        <v>SO 101 - Zpevněné plochy</v>
      </c>
      <c r="F50" s="241"/>
      <c r="G50" s="241"/>
      <c r="H50" s="241"/>
      <c r="I50" s="97"/>
      <c r="J50" s="33"/>
      <c r="K50" s="33"/>
      <c r="L50" s="36"/>
    </row>
    <row r="51" spans="2:47" s="1" customFormat="1" ht="6.95" customHeight="1">
      <c r="B51" s="32"/>
      <c r="C51" s="33"/>
      <c r="D51" s="33"/>
      <c r="E51" s="33"/>
      <c r="F51" s="33"/>
      <c r="G51" s="33"/>
      <c r="H51" s="33"/>
      <c r="I51" s="97"/>
      <c r="J51" s="33"/>
      <c r="K51" s="33"/>
      <c r="L51" s="36"/>
    </row>
    <row r="52" spans="2:47" s="1" customFormat="1" ht="12" customHeight="1">
      <c r="B52" s="32"/>
      <c r="C52" s="27" t="s">
        <v>22</v>
      </c>
      <c r="D52" s="33"/>
      <c r="E52" s="33"/>
      <c r="F52" s="25" t="str">
        <f>F12</f>
        <v>Ústí nad Orlicí</v>
      </c>
      <c r="G52" s="33"/>
      <c r="H52" s="33"/>
      <c r="I52" s="98" t="s">
        <v>24</v>
      </c>
      <c r="J52" s="53" t="str">
        <f>IF(J12="","",J12)</f>
        <v>23. 6. 2019</v>
      </c>
      <c r="K52" s="33"/>
      <c r="L52" s="36"/>
    </row>
    <row r="53" spans="2:47" s="1" customFormat="1" ht="6.95" customHeight="1">
      <c r="B53" s="32"/>
      <c r="C53" s="33"/>
      <c r="D53" s="33"/>
      <c r="E53" s="33"/>
      <c r="F53" s="33"/>
      <c r="G53" s="33"/>
      <c r="H53" s="33"/>
      <c r="I53" s="97"/>
      <c r="J53" s="33"/>
      <c r="K53" s="33"/>
      <c r="L53" s="36"/>
    </row>
    <row r="54" spans="2:47" s="1" customFormat="1" ht="13.7" customHeight="1">
      <c r="B54" s="32"/>
      <c r="C54" s="27" t="s">
        <v>26</v>
      </c>
      <c r="D54" s="33"/>
      <c r="E54" s="33"/>
      <c r="F54" s="25" t="str">
        <f>E15</f>
        <v xml:space="preserve"> </v>
      </c>
      <c r="G54" s="33"/>
      <c r="H54" s="33"/>
      <c r="I54" s="98" t="s">
        <v>32</v>
      </c>
      <c r="J54" s="30" t="str">
        <f>E21</f>
        <v>Ing. Jiří Cihlář</v>
      </c>
      <c r="K54" s="33"/>
      <c r="L54" s="36"/>
    </row>
    <row r="55" spans="2:47" s="1" customFormat="1" ht="13.7" customHeight="1">
      <c r="B55" s="32"/>
      <c r="C55" s="27" t="s">
        <v>30</v>
      </c>
      <c r="D55" s="33"/>
      <c r="E55" s="33"/>
      <c r="F55" s="25" t="str">
        <f>IF(E18="","",E18)</f>
        <v>Vyplň údaj</v>
      </c>
      <c r="G55" s="33"/>
      <c r="H55" s="33"/>
      <c r="I55" s="98" t="s">
        <v>35</v>
      </c>
      <c r="J55" s="30" t="str">
        <f>E24</f>
        <v xml:space="preserve"> </v>
      </c>
      <c r="K55" s="33"/>
      <c r="L55" s="36"/>
    </row>
    <row r="56" spans="2:47" s="1" customFormat="1" ht="10.35" customHeight="1">
      <c r="B56" s="32"/>
      <c r="C56" s="33"/>
      <c r="D56" s="33"/>
      <c r="E56" s="33"/>
      <c r="F56" s="33"/>
      <c r="G56" s="33"/>
      <c r="H56" s="33"/>
      <c r="I56" s="97"/>
      <c r="J56" s="33"/>
      <c r="K56" s="33"/>
      <c r="L56" s="36"/>
    </row>
    <row r="57" spans="2:47" s="1" customFormat="1" ht="29.25" customHeight="1">
      <c r="B57" s="32"/>
      <c r="C57" s="123" t="s">
        <v>87</v>
      </c>
      <c r="D57" s="124"/>
      <c r="E57" s="124"/>
      <c r="F57" s="124"/>
      <c r="G57" s="124"/>
      <c r="H57" s="124"/>
      <c r="I57" s="125"/>
      <c r="J57" s="126" t="s">
        <v>88</v>
      </c>
      <c r="K57" s="124"/>
      <c r="L57" s="36"/>
    </row>
    <row r="58" spans="2:47" s="1" customFormat="1" ht="10.35" customHeight="1">
      <c r="B58" s="32"/>
      <c r="C58" s="33"/>
      <c r="D58" s="33"/>
      <c r="E58" s="33"/>
      <c r="F58" s="33"/>
      <c r="G58" s="33"/>
      <c r="H58" s="33"/>
      <c r="I58" s="97"/>
      <c r="J58" s="33"/>
      <c r="K58" s="33"/>
      <c r="L58" s="36"/>
    </row>
    <row r="59" spans="2:47" s="1" customFormat="1" ht="22.9" customHeight="1">
      <c r="B59" s="32"/>
      <c r="C59" s="127" t="s">
        <v>89</v>
      </c>
      <c r="D59" s="33"/>
      <c r="E59" s="33"/>
      <c r="F59" s="33"/>
      <c r="G59" s="33"/>
      <c r="H59" s="33"/>
      <c r="I59" s="97"/>
      <c r="J59" s="71">
        <f>J99</f>
        <v>0</v>
      </c>
      <c r="K59" s="33"/>
      <c r="L59" s="36"/>
      <c r="AU59" s="15" t="s">
        <v>90</v>
      </c>
    </row>
    <row r="60" spans="2:47" s="7" customFormat="1" ht="24.95" customHeight="1">
      <c r="B60" s="128"/>
      <c r="C60" s="129"/>
      <c r="D60" s="130" t="s">
        <v>91</v>
      </c>
      <c r="E60" s="131"/>
      <c r="F60" s="131"/>
      <c r="G60" s="131"/>
      <c r="H60" s="131"/>
      <c r="I60" s="132"/>
      <c r="J60" s="133">
        <f>J100</f>
        <v>0</v>
      </c>
      <c r="K60" s="129"/>
      <c r="L60" s="134"/>
    </row>
    <row r="61" spans="2:47" s="8" customFormat="1" ht="19.899999999999999" customHeight="1">
      <c r="B61" s="135"/>
      <c r="C61" s="136"/>
      <c r="D61" s="137" t="s">
        <v>92</v>
      </c>
      <c r="E61" s="138"/>
      <c r="F61" s="138"/>
      <c r="G61" s="138"/>
      <c r="H61" s="138"/>
      <c r="I61" s="139"/>
      <c r="J61" s="140">
        <f>J101</f>
        <v>0</v>
      </c>
      <c r="K61" s="136"/>
      <c r="L61" s="141"/>
    </row>
    <row r="62" spans="2:47" s="8" customFormat="1" ht="19.899999999999999" customHeight="1">
      <c r="B62" s="135"/>
      <c r="C62" s="136"/>
      <c r="D62" s="137" t="s">
        <v>93</v>
      </c>
      <c r="E62" s="138"/>
      <c r="F62" s="138"/>
      <c r="G62" s="138"/>
      <c r="H62" s="138"/>
      <c r="I62" s="139"/>
      <c r="J62" s="140">
        <f>J184</f>
        <v>0</v>
      </c>
      <c r="K62" s="136"/>
      <c r="L62" s="141"/>
    </row>
    <row r="63" spans="2:47" s="8" customFormat="1" ht="19.899999999999999" customHeight="1">
      <c r="B63" s="135"/>
      <c r="C63" s="136"/>
      <c r="D63" s="137" t="s">
        <v>94</v>
      </c>
      <c r="E63" s="138"/>
      <c r="F63" s="138"/>
      <c r="G63" s="138"/>
      <c r="H63" s="138"/>
      <c r="I63" s="139"/>
      <c r="J63" s="140">
        <f>J190</f>
        <v>0</v>
      </c>
      <c r="K63" s="136"/>
      <c r="L63" s="141"/>
    </row>
    <row r="64" spans="2:47" s="8" customFormat="1" ht="19.899999999999999" customHeight="1">
      <c r="B64" s="135"/>
      <c r="C64" s="136"/>
      <c r="D64" s="137" t="s">
        <v>95</v>
      </c>
      <c r="E64" s="138"/>
      <c r="F64" s="138"/>
      <c r="G64" s="138"/>
      <c r="H64" s="138"/>
      <c r="I64" s="139"/>
      <c r="J64" s="140">
        <f>J246</f>
        <v>0</v>
      </c>
      <c r="K64" s="136"/>
      <c r="L64" s="141"/>
    </row>
    <row r="65" spans="2:12" s="8" customFormat="1" ht="19.899999999999999" customHeight="1">
      <c r="B65" s="135"/>
      <c r="C65" s="136"/>
      <c r="D65" s="137" t="s">
        <v>96</v>
      </c>
      <c r="E65" s="138"/>
      <c r="F65" s="138"/>
      <c r="G65" s="138"/>
      <c r="H65" s="138"/>
      <c r="I65" s="139"/>
      <c r="J65" s="140">
        <f>J303</f>
        <v>0</v>
      </c>
      <c r="K65" s="136"/>
      <c r="L65" s="141"/>
    </row>
    <row r="66" spans="2:12" s="8" customFormat="1" ht="19.899999999999999" customHeight="1">
      <c r="B66" s="135"/>
      <c r="C66" s="136"/>
      <c r="D66" s="137" t="s">
        <v>97</v>
      </c>
      <c r="E66" s="138"/>
      <c r="F66" s="138"/>
      <c r="G66" s="138"/>
      <c r="H66" s="138"/>
      <c r="I66" s="139"/>
      <c r="J66" s="140">
        <f>J307</f>
        <v>0</v>
      </c>
      <c r="K66" s="136"/>
      <c r="L66" s="141"/>
    </row>
    <row r="67" spans="2:12" s="8" customFormat="1" ht="19.899999999999999" customHeight="1">
      <c r="B67" s="135"/>
      <c r="C67" s="136"/>
      <c r="D67" s="137" t="s">
        <v>98</v>
      </c>
      <c r="E67" s="138"/>
      <c r="F67" s="138"/>
      <c r="G67" s="138"/>
      <c r="H67" s="138"/>
      <c r="I67" s="139"/>
      <c r="J67" s="140">
        <f>J320</f>
        <v>0</v>
      </c>
      <c r="K67" s="136"/>
      <c r="L67" s="141"/>
    </row>
    <row r="68" spans="2:12" s="8" customFormat="1" ht="14.85" customHeight="1">
      <c r="B68" s="135"/>
      <c r="C68" s="136"/>
      <c r="D68" s="137" t="s">
        <v>99</v>
      </c>
      <c r="E68" s="138"/>
      <c r="F68" s="138"/>
      <c r="G68" s="138"/>
      <c r="H68" s="138"/>
      <c r="I68" s="139"/>
      <c r="J68" s="140">
        <f>J412</f>
        <v>0</v>
      </c>
      <c r="K68" s="136"/>
      <c r="L68" s="141"/>
    </row>
    <row r="69" spans="2:12" s="8" customFormat="1" ht="19.899999999999999" customHeight="1">
      <c r="B69" s="135"/>
      <c r="C69" s="136"/>
      <c r="D69" s="137" t="s">
        <v>100</v>
      </c>
      <c r="E69" s="138"/>
      <c r="F69" s="138"/>
      <c r="G69" s="138"/>
      <c r="H69" s="138"/>
      <c r="I69" s="139"/>
      <c r="J69" s="140">
        <f>J457</f>
        <v>0</v>
      </c>
      <c r="K69" s="136"/>
      <c r="L69" s="141"/>
    </row>
    <row r="70" spans="2:12" s="8" customFormat="1" ht="19.899999999999999" customHeight="1">
      <c r="B70" s="135"/>
      <c r="C70" s="136"/>
      <c r="D70" s="137" t="s">
        <v>101</v>
      </c>
      <c r="E70" s="138"/>
      <c r="F70" s="138"/>
      <c r="G70" s="138"/>
      <c r="H70" s="138"/>
      <c r="I70" s="139"/>
      <c r="J70" s="140">
        <f>J490</f>
        <v>0</v>
      </c>
      <c r="K70" s="136"/>
      <c r="L70" s="141"/>
    </row>
    <row r="71" spans="2:12" s="7" customFormat="1" ht="24.95" customHeight="1">
      <c r="B71" s="128"/>
      <c r="C71" s="129"/>
      <c r="D71" s="130" t="s">
        <v>102</v>
      </c>
      <c r="E71" s="131"/>
      <c r="F71" s="131"/>
      <c r="G71" s="131"/>
      <c r="H71" s="131"/>
      <c r="I71" s="132"/>
      <c r="J71" s="133">
        <f>J493</f>
        <v>0</v>
      </c>
      <c r="K71" s="129"/>
      <c r="L71" s="134"/>
    </row>
    <row r="72" spans="2:12" s="8" customFormat="1" ht="19.899999999999999" customHeight="1">
      <c r="B72" s="135"/>
      <c r="C72" s="136"/>
      <c r="D72" s="137" t="s">
        <v>103</v>
      </c>
      <c r="E72" s="138"/>
      <c r="F72" s="138"/>
      <c r="G72" s="138"/>
      <c r="H72" s="138"/>
      <c r="I72" s="139"/>
      <c r="J72" s="140">
        <f>J494</f>
        <v>0</v>
      </c>
      <c r="K72" s="136"/>
      <c r="L72" s="141"/>
    </row>
    <row r="73" spans="2:12" s="7" customFormat="1" ht="24.95" customHeight="1">
      <c r="B73" s="128"/>
      <c r="C73" s="129"/>
      <c r="D73" s="130" t="s">
        <v>104</v>
      </c>
      <c r="E73" s="131"/>
      <c r="F73" s="131"/>
      <c r="G73" s="131"/>
      <c r="H73" s="131"/>
      <c r="I73" s="132"/>
      <c r="J73" s="133">
        <f>J521</f>
        <v>0</v>
      </c>
      <c r="K73" s="129"/>
      <c r="L73" s="134"/>
    </row>
    <row r="74" spans="2:12" s="8" customFormat="1" ht="19.899999999999999" customHeight="1">
      <c r="B74" s="135"/>
      <c r="C74" s="136"/>
      <c r="D74" s="137" t="s">
        <v>105</v>
      </c>
      <c r="E74" s="138"/>
      <c r="F74" s="138"/>
      <c r="G74" s="138"/>
      <c r="H74" s="138"/>
      <c r="I74" s="139"/>
      <c r="J74" s="140">
        <f>J522</f>
        <v>0</v>
      </c>
      <c r="K74" s="136"/>
      <c r="L74" s="141"/>
    </row>
    <row r="75" spans="2:12" s="8" customFormat="1" ht="19.899999999999999" customHeight="1">
      <c r="B75" s="135"/>
      <c r="C75" s="136"/>
      <c r="D75" s="137" t="s">
        <v>106</v>
      </c>
      <c r="E75" s="138"/>
      <c r="F75" s="138"/>
      <c r="G75" s="138"/>
      <c r="H75" s="138"/>
      <c r="I75" s="139"/>
      <c r="J75" s="140">
        <f>J534</f>
        <v>0</v>
      </c>
      <c r="K75" s="136"/>
      <c r="L75" s="141"/>
    </row>
    <row r="76" spans="2:12" s="7" customFormat="1" ht="24.95" customHeight="1">
      <c r="B76" s="128"/>
      <c r="C76" s="129"/>
      <c r="D76" s="130" t="s">
        <v>107</v>
      </c>
      <c r="E76" s="131"/>
      <c r="F76" s="131"/>
      <c r="G76" s="131"/>
      <c r="H76" s="131"/>
      <c r="I76" s="132"/>
      <c r="J76" s="133">
        <f>J546</f>
        <v>0</v>
      </c>
      <c r="K76" s="129"/>
      <c r="L76" s="134"/>
    </row>
    <row r="77" spans="2:12" s="8" customFormat="1" ht="19.899999999999999" customHeight="1">
      <c r="B77" s="135"/>
      <c r="C77" s="136"/>
      <c r="D77" s="137" t="s">
        <v>108</v>
      </c>
      <c r="E77" s="138"/>
      <c r="F77" s="138"/>
      <c r="G77" s="138"/>
      <c r="H77" s="138"/>
      <c r="I77" s="139"/>
      <c r="J77" s="140">
        <f>J547</f>
        <v>0</v>
      </c>
      <c r="K77" s="136"/>
      <c r="L77" s="141"/>
    </row>
    <row r="78" spans="2:12" s="8" customFormat="1" ht="19.899999999999999" customHeight="1">
      <c r="B78" s="135"/>
      <c r="C78" s="136"/>
      <c r="D78" s="137" t="s">
        <v>109</v>
      </c>
      <c r="E78" s="138"/>
      <c r="F78" s="138"/>
      <c r="G78" s="138"/>
      <c r="H78" s="138"/>
      <c r="I78" s="139"/>
      <c r="J78" s="140">
        <f>J550</f>
        <v>0</v>
      </c>
      <c r="K78" s="136"/>
      <c r="L78" s="141"/>
    </row>
    <row r="79" spans="2:12" s="8" customFormat="1" ht="19.899999999999999" customHeight="1">
      <c r="B79" s="135"/>
      <c r="C79" s="136"/>
      <c r="D79" s="137" t="s">
        <v>110</v>
      </c>
      <c r="E79" s="138"/>
      <c r="F79" s="138"/>
      <c r="G79" s="138"/>
      <c r="H79" s="138"/>
      <c r="I79" s="139"/>
      <c r="J79" s="140">
        <f>J555</f>
        <v>0</v>
      </c>
      <c r="K79" s="136"/>
      <c r="L79" s="141"/>
    </row>
    <row r="80" spans="2:12" s="1" customFormat="1" ht="21.75" customHeight="1">
      <c r="B80" s="32"/>
      <c r="C80" s="33"/>
      <c r="D80" s="33"/>
      <c r="E80" s="33"/>
      <c r="F80" s="33"/>
      <c r="G80" s="33"/>
      <c r="H80" s="33"/>
      <c r="I80" s="97"/>
      <c r="J80" s="33"/>
      <c r="K80" s="33"/>
      <c r="L80" s="36"/>
    </row>
    <row r="81" spans="2:12" s="1" customFormat="1" ht="6.95" customHeight="1">
      <c r="B81" s="44"/>
      <c r="C81" s="45"/>
      <c r="D81" s="45"/>
      <c r="E81" s="45"/>
      <c r="F81" s="45"/>
      <c r="G81" s="45"/>
      <c r="H81" s="45"/>
      <c r="I81" s="119"/>
      <c r="J81" s="45"/>
      <c r="K81" s="45"/>
      <c r="L81" s="36"/>
    </row>
    <row r="85" spans="2:12" s="1" customFormat="1" ht="6.95" customHeight="1">
      <c r="B85" s="46"/>
      <c r="C85" s="47"/>
      <c r="D85" s="47"/>
      <c r="E85" s="47"/>
      <c r="F85" s="47"/>
      <c r="G85" s="47"/>
      <c r="H85" s="47"/>
      <c r="I85" s="122"/>
      <c r="J85" s="47"/>
      <c r="K85" s="47"/>
      <c r="L85" s="36"/>
    </row>
    <row r="86" spans="2:12" s="1" customFormat="1" ht="24.95" customHeight="1">
      <c r="B86" s="32"/>
      <c r="C86" s="21" t="s">
        <v>111</v>
      </c>
      <c r="D86" s="33"/>
      <c r="E86" s="33"/>
      <c r="F86" s="33"/>
      <c r="G86" s="33"/>
      <c r="H86" s="33"/>
      <c r="I86" s="97"/>
      <c r="J86" s="33"/>
      <c r="K86" s="33"/>
      <c r="L86" s="36"/>
    </row>
    <row r="87" spans="2:12" s="1" customFormat="1" ht="6.95" customHeight="1">
      <c r="B87" s="32"/>
      <c r="C87" s="33"/>
      <c r="D87" s="33"/>
      <c r="E87" s="33"/>
      <c r="F87" s="33"/>
      <c r="G87" s="33"/>
      <c r="H87" s="33"/>
      <c r="I87" s="97"/>
      <c r="J87" s="33"/>
      <c r="K87" s="33"/>
      <c r="L87" s="36"/>
    </row>
    <row r="88" spans="2:12" s="1" customFormat="1" ht="12" customHeight="1">
      <c r="B88" s="32"/>
      <c r="C88" s="27" t="s">
        <v>16</v>
      </c>
      <c r="D88" s="33"/>
      <c r="E88" s="33"/>
      <c r="F88" s="33"/>
      <c r="G88" s="33"/>
      <c r="H88" s="33"/>
      <c r="I88" s="97"/>
      <c r="J88" s="33"/>
      <c r="K88" s="33"/>
      <c r="L88" s="36"/>
    </row>
    <row r="89" spans="2:12" s="1" customFormat="1" ht="16.5" customHeight="1">
      <c r="B89" s="32"/>
      <c r="C89" s="33"/>
      <c r="D89" s="33"/>
      <c r="E89" s="276" t="str">
        <f>E7</f>
        <v>Ústí nad Orlicí - Komunikace mezi ulicemi Tvardkova a Dělnická</v>
      </c>
      <c r="F89" s="277"/>
      <c r="G89" s="277"/>
      <c r="H89" s="277"/>
      <c r="I89" s="97"/>
      <c r="J89" s="33"/>
      <c r="K89" s="33"/>
      <c r="L89" s="36"/>
    </row>
    <row r="90" spans="2:12" s="1" customFormat="1" ht="12" customHeight="1">
      <c r="B90" s="32"/>
      <c r="C90" s="27" t="s">
        <v>84</v>
      </c>
      <c r="D90" s="33"/>
      <c r="E90" s="33"/>
      <c r="F90" s="33"/>
      <c r="G90" s="33"/>
      <c r="H90" s="33"/>
      <c r="I90" s="97"/>
      <c r="J90" s="33"/>
      <c r="K90" s="33"/>
      <c r="L90" s="36"/>
    </row>
    <row r="91" spans="2:12" s="1" customFormat="1" ht="16.5" customHeight="1">
      <c r="B91" s="32"/>
      <c r="C91" s="33"/>
      <c r="D91" s="33"/>
      <c r="E91" s="242" t="str">
        <f>E9</f>
        <v>SO 101 - Zpevněné plochy</v>
      </c>
      <c r="F91" s="241"/>
      <c r="G91" s="241"/>
      <c r="H91" s="241"/>
      <c r="I91" s="97"/>
      <c r="J91" s="33"/>
      <c r="K91" s="33"/>
      <c r="L91" s="36"/>
    </row>
    <row r="92" spans="2:12" s="1" customFormat="1" ht="6.95" customHeight="1">
      <c r="B92" s="32"/>
      <c r="C92" s="33"/>
      <c r="D92" s="33"/>
      <c r="E92" s="33"/>
      <c r="F92" s="33"/>
      <c r="G92" s="33"/>
      <c r="H92" s="33"/>
      <c r="I92" s="97"/>
      <c r="J92" s="33"/>
      <c r="K92" s="33"/>
      <c r="L92" s="36"/>
    </row>
    <row r="93" spans="2:12" s="1" customFormat="1" ht="12" customHeight="1">
      <c r="B93" s="32"/>
      <c r="C93" s="27" t="s">
        <v>22</v>
      </c>
      <c r="D93" s="33"/>
      <c r="E93" s="33"/>
      <c r="F93" s="25" t="str">
        <f>F12</f>
        <v>Ústí nad Orlicí</v>
      </c>
      <c r="G93" s="33"/>
      <c r="H93" s="33"/>
      <c r="I93" s="98" t="s">
        <v>24</v>
      </c>
      <c r="J93" s="53" t="str">
        <f>IF(J12="","",J12)</f>
        <v>23. 6. 2019</v>
      </c>
      <c r="K93" s="33"/>
      <c r="L93" s="36"/>
    </row>
    <row r="94" spans="2:12" s="1" customFormat="1" ht="6.95" customHeight="1">
      <c r="B94" s="32"/>
      <c r="C94" s="33"/>
      <c r="D94" s="33"/>
      <c r="E94" s="33"/>
      <c r="F94" s="33"/>
      <c r="G94" s="33"/>
      <c r="H94" s="33"/>
      <c r="I94" s="97"/>
      <c r="J94" s="33"/>
      <c r="K94" s="33"/>
      <c r="L94" s="36"/>
    </row>
    <row r="95" spans="2:12" s="1" customFormat="1" ht="13.7" customHeight="1">
      <c r="B95" s="32"/>
      <c r="C95" s="27" t="s">
        <v>26</v>
      </c>
      <c r="D95" s="33"/>
      <c r="E95" s="33"/>
      <c r="F95" s="25" t="str">
        <f>E15</f>
        <v xml:space="preserve"> </v>
      </c>
      <c r="G95" s="33"/>
      <c r="H95" s="33"/>
      <c r="I95" s="98" t="s">
        <v>32</v>
      </c>
      <c r="J95" s="30" t="str">
        <f>E21</f>
        <v>Ing. Jiří Cihlář</v>
      </c>
      <c r="K95" s="33"/>
      <c r="L95" s="36"/>
    </row>
    <row r="96" spans="2:12" s="1" customFormat="1" ht="13.7" customHeight="1">
      <c r="B96" s="32"/>
      <c r="C96" s="27" t="s">
        <v>30</v>
      </c>
      <c r="D96" s="33"/>
      <c r="E96" s="33"/>
      <c r="F96" s="25" t="str">
        <f>IF(E18="","",E18)</f>
        <v>Vyplň údaj</v>
      </c>
      <c r="G96" s="33"/>
      <c r="H96" s="33"/>
      <c r="I96" s="98" t="s">
        <v>35</v>
      </c>
      <c r="J96" s="30" t="str">
        <f>E24</f>
        <v xml:space="preserve"> </v>
      </c>
      <c r="K96" s="33"/>
      <c r="L96" s="36"/>
    </row>
    <row r="97" spans="2:65" s="1" customFormat="1" ht="10.35" customHeight="1">
      <c r="B97" s="32"/>
      <c r="C97" s="33"/>
      <c r="D97" s="33"/>
      <c r="E97" s="33"/>
      <c r="F97" s="33"/>
      <c r="G97" s="33"/>
      <c r="H97" s="33"/>
      <c r="I97" s="97"/>
      <c r="J97" s="33"/>
      <c r="K97" s="33"/>
      <c r="L97" s="36"/>
    </row>
    <row r="98" spans="2:65" s="9" customFormat="1" ht="29.25" customHeight="1">
      <c r="B98" s="142"/>
      <c r="C98" s="143" t="s">
        <v>112</v>
      </c>
      <c r="D98" s="144" t="s">
        <v>57</v>
      </c>
      <c r="E98" s="144" t="s">
        <v>53</v>
      </c>
      <c r="F98" s="144" t="s">
        <v>54</v>
      </c>
      <c r="G98" s="144" t="s">
        <v>113</v>
      </c>
      <c r="H98" s="144" t="s">
        <v>114</v>
      </c>
      <c r="I98" s="145" t="s">
        <v>115</v>
      </c>
      <c r="J98" s="144" t="s">
        <v>88</v>
      </c>
      <c r="K98" s="146" t="s">
        <v>116</v>
      </c>
      <c r="L98" s="147"/>
      <c r="M98" s="62" t="s">
        <v>1</v>
      </c>
      <c r="N98" s="63" t="s">
        <v>42</v>
      </c>
      <c r="O98" s="63" t="s">
        <v>117</v>
      </c>
      <c r="P98" s="63" t="s">
        <v>118</v>
      </c>
      <c r="Q98" s="63" t="s">
        <v>119</v>
      </c>
      <c r="R98" s="63" t="s">
        <v>120</v>
      </c>
      <c r="S98" s="63" t="s">
        <v>121</v>
      </c>
      <c r="T98" s="64" t="s">
        <v>122</v>
      </c>
    </row>
    <row r="99" spans="2:65" s="1" customFormat="1" ht="22.9" customHeight="1">
      <c r="B99" s="32"/>
      <c r="C99" s="69" t="s">
        <v>123</v>
      </c>
      <c r="D99" s="33"/>
      <c r="E99" s="33"/>
      <c r="F99" s="33"/>
      <c r="G99" s="33"/>
      <c r="H99" s="33"/>
      <c r="I99" s="97"/>
      <c r="J99" s="148">
        <f>BK99</f>
        <v>0</v>
      </c>
      <c r="K99" s="33"/>
      <c r="L99" s="36"/>
      <c r="M99" s="65"/>
      <c r="N99" s="66"/>
      <c r="O99" s="66"/>
      <c r="P99" s="149">
        <f>P100+P493+P521+P546</f>
        <v>0</v>
      </c>
      <c r="Q99" s="66"/>
      <c r="R99" s="149">
        <f>R100+R493+R521+R546</f>
        <v>297.39175934000002</v>
      </c>
      <c r="S99" s="66"/>
      <c r="T99" s="150">
        <f>T100+T493+T521+T546</f>
        <v>438.33024</v>
      </c>
      <c r="AT99" s="15" t="s">
        <v>71</v>
      </c>
      <c r="AU99" s="15" t="s">
        <v>90</v>
      </c>
      <c r="BK99" s="151">
        <f>BK100+BK493+BK521+BK546</f>
        <v>0</v>
      </c>
    </row>
    <row r="100" spans="2:65" s="10" customFormat="1" ht="25.9" customHeight="1">
      <c r="B100" s="152"/>
      <c r="C100" s="153"/>
      <c r="D100" s="154" t="s">
        <v>71</v>
      </c>
      <c r="E100" s="155" t="s">
        <v>124</v>
      </c>
      <c r="F100" s="155" t="s">
        <v>125</v>
      </c>
      <c r="G100" s="153"/>
      <c r="H100" s="153"/>
      <c r="I100" s="156"/>
      <c r="J100" s="157">
        <f>BK100</f>
        <v>0</v>
      </c>
      <c r="K100" s="153"/>
      <c r="L100" s="158"/>
      <c r="M100" s="159"/>
      <c r="N100" s="160"/>
      <c r="O100" s="160"/>
      <c r="P100" s="161">
        <f>P101+P184+P190+P246+P303+P307+P320+P457+P490</f>
        <v>0</v>
      </c>
      <c r="Q100" s="160"/>
      <c r="R100" s="161">
        <f>R101+R184+R190+R246+R303+R307+R320+R457+R490</f>
        <v>296.201346</v>
      </c>
      <c r="S100" s="160"/>
      <c r="T100" s="162">
        <f>T101+T184+T190+T246+T303+T307+T320+T457+T490</f>
        <v>438.33024</v>
      </c>
      <c r="AR100" s="163" t="s">
        <v>80</v>
      </c>
      <c r="AT100" s="164" t="s">
        <v>71</v>
      </c>
      <c r="AU100" s="164" t="s">
        <v>72</v>
      </c>
      <c r="AY100" s="163" t="s">
        <v>126</v>
      </c>
      <c r="BK100" s="165">
        <f>BK101+BK184+BK190+BK246+BK303+BK307+BK320+BK457+BK490</f>
        <v>0</v>
      </c>
    </row>
    <row r="101" spans="2:65" s="10" customFormat="1" ht="22.9" customHeight="1">
      <c r="B101" s="152"/>
      <c r="C101" s="153"/>
      <c r="D101" s="154" t="s">
        <v>71</v>
      </c>
      <c r="E101" s="166" t="s">
        <v>80</v>
      </c>
      <c r="F101" s="166" t="s">
        <v>127</v>
      </c>
      <c r="G101" s="153"/>
      <c r="H101" s="153"/>
      <c r="I101" s="156"/>
      <c r="J101" s="167">
        <f>BK101</f>
        <v>0</v>
      </c>
      <c r="K101" s="153"/>
      <c r="L101" s="158"/>
      <c r="M101" s="159"/>
      <c r="N101" s="160"/>
      <c r="O101" s="160"/>
      <c r="P101" s="161">
        <f>SUM(P102:P183)</f>
        <v>0</v>
      </c>
      <c r="Q101" s="160"/>
      <c r="R101" s="161">
        <f>SUM(R102:R183)</f>
        <v>12.42342</v>
      </c>
      <c r="S101" s="160"/>
      <c r="T101" s="162">
        <f>SUM(T102:T183)</f>
        <v>0</v>
      </c>
      <c r="AR101" s="163" t="s">
        <v>80</v>
      </c>
      <c r="AT101" s="164" t="s">
        <v>71</v>
      </c>
      <c r="AU101" s="164" t="s">
        <v>80</v>
      </c>
      <c r="AY101" s="163" t="s">
        <v>126</v>
      </c>
      <c r="BK101" s="165">
        <f>SUM(BK102:BK183)</f>
        <v>0</v>
      </c>
    </row>
    <row r="102" spans="2:65" s="1" customFormat="1" ht="16.5" customHeight="1">
      <c r="B102" s="32"/>
      <c r="C102" s="168" t="s">
        <v>80</v>
      </c>
      <c r="D102" s="168" t="s">
        <v>128</v>
      </c>
      <c r="E102" s="169" t="s">
        <v>129</v>
      </c>
      <c r="F102" s="170" t="s">
        <v>130</v>
      </c>
      <c r="G102" s="171" t="s">
        <v>131</v>
      </c>
      <c r="H102" s="172">
        <v>13.6</v>
      </c>
      <c r="I102" s="173"/>
      <c r="J102" s="174">
        <f>ROUND(I102*H102,2)</f>
        <v>0</v>
      </c>
      <c r="K102" s="170" t="s">
        <v>132</v>
      </c>
      <c r="L102" s="36"/>
      <c r="M102" s="175" t="s">
        <v>1</v>
      </c>
      <c r="N102" s="176" t="s">
        <v>43</v>
      </c>
      <c r="O102" s="58"/>
      <c r="P102" s="177">
        <f>O102*H102</f>
        <v>0</v>
      </c>
      <c r="Q102" s="177">
        <v>0</v>
      </c>
      <c r="R102" s="177">
        <f>Q102*H102</f>
        <v>0</v>
      </c>
      <c r="S102" s="177">
        <v>0</v>
      </c>
      <c r="T102" s="178">
        <f>S102*H102</f>
        <v>0</v>
      </c>
      <c r="AR102" s="15" t="s">
        <v>133</v>
      </c>
      <c r="AT102" s="15" t="s">
        <v>128</v>
      </c>
      <c r="AU102" s="15" t="s">
        <v>82</v>
      </c>
      <c r="AY102" s="15" t="s">
        <v>126</v>
      </c>
      <c r="BE102" s="179">
        <f>IF(N102="základní",J102,0)</f>
        <v>0</v>
      </c>
      <c r="BF102" s="179">
        <f>IF(N102="snížená",J102,0)</f>
        <v>0</v>
      </c>
      <c r="BG102" s="179">
        <f>IF(N102="zákl. přenesená",J102,0)</f>
        <v>0</v>
      </c>
      <c r="BH102" s="179">
        <f>IF(N102="sníž. přenesená",J102,0)</f>
        <v>0</v>
      </c>
      <c r="BI102" s="179">
        <f>IF(N102="nulová",J102,0)</f>
        <v>0</v>
      </c>
      <c r="BJ102" s="15" t="s">
        <v>80</v>
      </c>
      <c r="BK102" s="179">
        <f>ROUND(I102*H102,2)</f>
        <v>0</v>
      </c>
      <c r="BL102" s="15" t="s">
        <v>133</v>
      </c>
      <c r="BM102" s="15" t="s">
        <v>134</v>
      </c>
    </row>
    <row r="103" spans="2:65" s="1" customFormat="1" ht="19.5">
      <c r="B103" s="32"/>
      <c r="C103" s="33"/>
      <c r="D103" s="180" t="s">
        <v>135</v>
      </c>
      <c r="E103" s="33"/>
      <c r="F103" s="181" t="s">
        <v>136</v>
      </c>
      <c r="G103" s="33"/>
      <c r="H103" s="33"/>
      <c r="I103" s="97"/>
      <c r="J103" s="33"/>
      <c r="K103" s="33"/>
      <c r="L103" s="36"/>
      <c r="M103" s="182"/>
      <c r="N103" s="58"/>
      <c r="O103" s="58"/>
      <c r="P103" s="58"/>
      <c r="Q103" s="58"/>
      <c r="R103" s="58"/>
      <c r="S103" s="58"/>
      <c r="T103" s="59"/>
      <c r="AT103" s="15" t="s">
        <v>135</v>
      </c>
      <c r="AU103" s="15" t="s">
        <v>82</v>
      </c>
    </row>
    <row r="104" spans="2:65" s="1" customFormat="1" ht="117">
      <c r="B104" s="32"/>
      <c r="C104" s="33"/>
      <c r="D104" s="180" t="s">
        <v>137</v>
      </c>
      <c r="E104" s="33"/>
      <c r="F104" s="183" t="s">
        <v>138</v>
      </c>
      <c r="G104" s="33"/>
      <c r="H104" s="33"/>
      <c r="I104" s="97"/>
      <c r="J104" s="33"/>
      <c r="K104" s="33"/>
      <c r="L104" s="36"/>
      <c r="M104" s="182"/>
      <c r="N104" s="58"/>
      <c r="O104" s="58"/>
      <c r="P104" s="58"/>
      <c r="Q104" s="58"/>
      <c r="R104" s="58"/>
      <c r="S104" s="58"/>
      <c r="T104" s="59"/>
      <c r="AT104" s="15" t="s">
        <v>137</v>
      </c>
      <c r="AU104" s="15" t="s">
        <v>82</v>
      </c>
    </row>
    <row r="105" spans="2:65" s="11" customFormat="1" ht="11.25">
      <c r="B105" s="184"/>
      <c r="C105" s="185"/>
      <c r="D105" s="180" t="s">
        <v>139</v>
      </c>
      <c r="E105" s="186" t="s">
        <v>1</v>
      </c>
      <c r="F105" s="187" t="s">
        <v>140</v>
      </c>
      <c r="G105" s="185"/>
      <c r="H105" s="188">
        <v>13.6</v>
      </c>
      <c r="I105" s="189"/>
      <c r="J105" s="185"/>
      <c r="K105" s="185"/>
      <c r="L105" s="190"/>
      <c r="M105" s="191"/>
      <c r="N105" s="192"/>
      <c r="O105" s="192"/>
      <c r="P105" s="192"/>
      <c r="Q105" s="192"/>
      <c r="R105" s="192"/>
      <c r="S105" s="192"/>
      <c r="T105" s="193"/>
      <c r="AT105" s="194" t="s">
        <v>139</v>
      </c>
      <c r="AU105" s="194" t="s">
        <v>82</v>
      </c>
      <c r="AV105" s="11" t="s">
        <v>82</v>
      </c>
      <c r="AW105" s="11" t="s">
        <v>34</v>
      </c>
      <c r="AX105" s="11" t="s">
        <v>80</v>
      </c>
      <c r="AY105" s="194" t="s">
        <v>126</v>
      </c>
    </row>
    <row r="106" spans="2:65" s="1" customFormat="1" ht="16.5" customHeight="1">
      <c r="B106" s="32"/>
      <c r="C106" s="168" t="s">
        <v>82</v>
      </c>
      <c r="D106" s="168" t="s">
        <v>128</v>
      </c>
      <c r="E106" s="169" t="s">
        <v>141</v>
      </c>
      <c r="F106" s="170" t="s">
        <v>142</v>
      </c>
      <c r="G106" s="171" t="s">
        <v>131</v>
      </c>
      <c r="H106" s="172">
        <v>6.15</v>
      </c>
      <c r="I106" s="173"/>
      <c r="J106" s="174">
        <f>ROUND(I106*H106,2)</f>
        <v>0</v>
      </c>
      <c r="K106" s="170" t="s">
        <v>132</v>
      </c>
      <c r="L106" s="36"/>
      <c r="M106" s="175" t="s">
        <v>1</v>
      </c>
      <c r="N106" s="176" t="s">
        <v>43</v>
      </c>
      <c r="O106" s="58"/>
      <c r="P106" s="177">
        <f>O106*H106</f>
        <v>0</v>
      </c>
      <c r="Q106" s="177">
        <v>0</v>
      </c>
      <c r="R106" s="177">
        <f>Q106*H106</f>
        <v>0</v>
      </c>
      <c r="S106" s="177">
        <v>0</v>
      </c>
      <c r="T106" s="178">
        <f>S106*H106</f>
        <v>0</v>
      </c>
      <c r="AR106" s="15" t="s">
        <v>133</v>
      </c>
      <c r="AT106" s="15" t="s">
        <v>128</v>
      </c>
      <c r="AU106" s="15" t="s">
        <v>82</v>
      </c>
      <c r="AY106" s="15" t="s">
        <v>126</v>
      </c>
      <c r="BE106" s="179">
        <f>IF(N106="základní",J106,0)</f>
        <v>0</v>
      </c>
      <c r="BF106" s="179">
        <f>IF(N106="snížená",J106,0)</f>
        <v>0</v>
      </c>
      <c r="BG106" s="179">
        <f>IF(N106="zákl. přenesená",J106,0)</f>
        <v>0</v>
      </c>
      <c r="BH106" s="179">
        <f>IF(N106="sníž. přenesená",J106,0)</f>
        <v>0</v>
      </c>
      <c r="BI106" s="179">
        <f>IF(N106="nulová",J106,0)</f>
        <v>0</v>
      </c>
      <c r="BJ106" s="15" t="s">
        <v>80</v>
      </c>
      <c r="BK106" s="179">
        <f>ROUND(I106*H106,2)</f>
        <v>0</v>
      </c>
      <c r="BL106" s="15" t="s">
        <v>133</v>
      </c>
      <c r="BM106" s="15" t="s">
        <v>143</v>
      </c>
    </row>
    <row r="107" spans="2:65" s="1" customFormat="1" ht="19.5">
      <c r="B107" s="32"/>
      <c r="C107" s="33"/>
      <c r="D107" s="180" t="s">
        <v>135</v>
      </c>
      <c r="E107" s="33"/>
      <c r="F107" s="181" t="s">
        <v>144</v>
      </c>
      <c r="G107" s="33"/>
      <c r="H107" s="33"/>
      <c r="I107" s="97"/>
      <c r="J107" s="33"/>
      <c r="K107" s="33"/>
      <c r="L107" s="36"/>
      <c r="M107" s="182"/>
      <c r="N107" s="58"/>
      <c r="O107" s="58"/>
      <c r="P107" s="58"/>
      <c r="Q107" s="58"/>
      <c r="R107" s="58"/>
      <c r="S107" s="58"/>
      <c r="T107" s="59"/>
      <c r="AT107" s="15" t="s">
        <v>135</v>
      </c>
      <c r="AU107" s="15" t="s">
        <v>82</v>
      </c>
    </row>
    <row r="108" spans="2:65" s="1" customFormat="1" ht="58.5">
      <c r="B108" s="32"/>
      <c r="C108" s="33"/>
      <c r="D108" s="180" t="s">
        <v>137</v>
      </c>
      <c r="E108" s="33"/>
      <c r="F108" s="183" t="s">
        <v>145</v>
      </c>
      <c r="G108" s="33"/>
      <c r="H108" s="33"/>
      <c r="I108" s="97"/>
      <c r="J108" s="33"/>
      <c r="K108" s="33"/>
      <c r="L108" s="36"/>
      <c r="M108" s="182"/>
      <c r="N108" s="58"/>
      <c r="O108" s="58"/>
      <c r="P108" s="58"/>
      <c r="Q108" s="58"/>
      <c r="R108" s="58"/>
      <c r="S108" s="58"/>
      <c r="T108" s="59"/>
      <c r="AT108" s="15" t="s">
        <v>137</v>
      </c>
      <c r="AU108" s="15" t="s">
        <v>82</v>
      </c>
    </row>
    <row r="109" spans="2:65" s="11" customFormat="1" ht="11.25">
      <c r="B109" s="184"/>
      <c r="C109" s="185"/>
      <c r="D109" s="180" t="s">
        <v>139</v>
      </c>
      <c r="E109" s="186" t="s">
        <v>1</v>
      </c>
      <c r="F109" s="187" t="s">
        <v>146</v>
      </c>
      <c r="G109" s="185"/>
      <c r="H109" s="188">
        <v>6.15</v>
      </c>
      <c r="I109" s="189"/>
      <c r="J109" s="185"/>
      <c r="K109" s="185"/>
      <c r="L109" s="190"/>
      <c r="M109" s="191"/>
      <c r="N109" s="192"/>
      <c r="O109" s="192"/>
      <c r="P109" s="192"/>
      <c r="Q109" s="192"/>
      <c r="R109" s="192"/>
      <c r="S109" s="192"/>
      <c r="T109" s="193"/>
      <c r="AT109" s="194" t="s">
        <v>139</v>
      </c>
      <c r="AU109" s="194" t="s">
        <v>82</v>
      </c>
      <c r="AV109" s="11" t="s">
        <v>82</v>
      </c>
      <c r="AW109" s="11" t="s">
        <v>34</v>
      </c>
      <c r="AX109" s="11" t="s">
        <v>80</v>
      </c>
      <c r="AY109" s="194" t="s">
        <v>126</v>
      </c>
    </row>
    <row r="110" spans="2:65" s="1" customFormat="1" ht="16.5" customHeight="1">
      <c r="B110" s="32"/>
      <c r="C110" s="168" t="s">
        <v>147</v>
      </c>
      <c r="D110" s="168" t="s">
        <v>128</v>
      </c>
      <c r="E110" s="169" t="s">
        <v>148</v>
      </c>
      <c r="F110" s="170" t="s">
        <v>149</v>
      </c>
      <c r="G110" s="171" t="s">
        <v>131</v>
      </c>
      <c r="H110" s="172">
        <v>6.15</v>
      </c>
      <c r="I110" s="173"/>
      <c r="J110" s="174">
        <f>ROUND(I110*H110,2)</f>
        <v>0</v>
      </c>
      <c r="K110" s="170" t="s">
        <v>132</v>
      </c>
      <c r="L110" s="36"/>
      <c r="M110" s="175" t="s">
        <v>1</v>
      </c>
      <c r="N110" s="176" t="s">
        <v>43</v>
      </c>
      <c r="O110" s="58"/>
      <c r="P110" s="177">
        <f>O110*H110</f>
        <v>0</v>
      </c>
      <c r="Q110" s="177">
        <v>0</v>
      </c>
      <c r="R110" s="177">
        <f>Q110*H110</f>
        <v>0</v>
      </c>
      <c r="S110" s="177">
        <v>0</v>
      </c>
      <c r="T110" s="178">
        <f>S110*H110</f>
        <v>0</v>
      </c>
      <c r="AR110" s="15" t="s">
        <v>133</v>
      </c>
      <c r="AT110" s="15" t="s">
        <v>128</v>
      </c>
      <c r="AU110" s="15" t="s">
        <v>82</v>
      </c>
      <c r="AY110" s="15" t="s">
        <v>126</v>
      </c>
      <c r="BE110" s="179">
        <f>IF(N110="základní",J110,0)</f>
        <v>0</v>
      </c>
      <c r="BF110" s="179">
        <f>IF(N110="snížená",J110,0)</f>
        <v>0</v>
      </c>
      <c r="BG110" s="179">
        <f>IF(N110="zákl. přenesená",J110,0)</f>
        <v>0</v>
      </c>
      <c r="BH110" s="179">
        <f>IF(N110="sníž. přenesená",J110,0)</f>
        <v>0</v>
      </c>
      <c r="BI110" s="179">
        <f>IF(N110="nulová",J110,0)</f>
        <v>0</v>
      </c>
      <c r="BJ110" s="15" t="s">
        <v>80</v>
      </c>
      <c r="BK110" s="179">
        <f>ROUND(I110*H110,2)</f>
        <v>0</v>
      </c>
      <c r="BL110" s="15" t="s">
        <v>133</v>
      </c>
      <c r="BM110" s="15" t="s">
        <v>150</v>
      </c>
    </row>
    <row r="111" spans="2:65" s="1" customFormat="1" ht="19.5">
      <c r="B111" s="32"/>
      <c r="C111" s="33"/>
      <c r="D111" s="180" t="s">
        <v>135</v>
      </c>
      <c r="E111" s="33"/>
      <c r="F111" s="181" t="s">
        <v>151</v>
      </c>
      <c r="G111" s="33"/>
      <c r="H111" s="33"/>
      <c r="I111" s="97"/>
      <c r="J111" s="33"/>
      <c r="K111" s="33"/>
      <c r="L111" s="36"/>
      <c r="M111" s="182"/>
      <c r="N111" s="58"/>
      <c r="O111" s="58"/>
      <c r="P111" s="58"/>
      <c r="Q111" s="58"/>
      <c r="R111" s="58"/>
      <c r="S111" s="58"/>
      <c r="T111" s="59"/>
      <c r="AT111" s="15" t="s">
        <v>135</v>
      </c>
      <c r="AU111" s="15" t="s">
        <v>82</v>
      </c>
    </row>
    <row r="112" spans="2:65" s="1" customFormat="1" ht="58.5">
      <c r="B112" s="32"/>
      <c r="C112" s="33"/>
      <c r="D112" s="180" t="s">
        <v>137</v>
      </c>
      <c r="E112" s="33"/>
      <c r="F112" s="183" t="s">
        <v>145</v>
      </c>
      <c r="G112" s="33"/>
      <c r="H112" s="33"/>
      <c r="I112" s="97"/>
      <c r="J112" s="33"/>
      <c r="K112" s="33"/>
      <c r="L112" s="36"/>
      <c r="M112" s="182"/>
      <c r="N112" s="58"/>
      <c r="O112" s="58"/>
      <c r="P112" s="58"/>
      <c r="Q112" s="58"/>
      <c r="R112" s="58"/>
      <c r="S112" s="58"/>
      <c r="T112" s="59"/>
      <c r="AT112" s="15" t="s">
        <v>137</v>
      </c>
      <c r="AU112" s="15" t="s">
        <v>82</v>
      </c>
    </row>
    <row r="113" spans="2:65" s="11" customFormat="1" ht="11.25">
      <c r="B113" s="184"/>
      <c r="C113" s="185"/>
      <c r="D113" s="180" t="s">
        <v>139</v>
      </c>
      <c r="E113" s="186" t="s">
        <v>1</v>
      </c>
      <c r="F113" s="187" t="s">
        <v>146</v>
      </c>
      <c r="G113" s="185"/>
      <c r="H113" s="188">
        <v>6.15</v>
      </c>
      <c r="I113" s="189"/>
      <c r="J113" s="185"/>
      <c r="K113" s="185"/>
      <c r="L113" s="190"/>
      <c r="M113" s="191"/>
      <c r="N113" s="192"/>
      <c r="O113" s="192"/>
      <c r="P113" s="192"/>
      <c r="Q113" s="192"/>
      <c r="R113" s="192"/>
      <c r="S113" s="192"/>
      <c r="T113" s="193"/>
      <c r="AT113" s="194" t="s">
        <v>139</v>
      </c>
      <c r="AU113" s="194" t="s">
        <v>82</v>
      </c>
      <c r="AV113" s="11" t="s">
        <v>82</v>
      </c>
      <c r="AW113" s="11" t="s">
        <v>34</v>
      </c>
      <c r="AX113" s="11" t="s">
        <v>80</v>
      </c>
      <c r="AY113" s="194" t="s">
        <v>126</v>
      </c>
    </row>
    <row r="114" spans="2:65" s="1" customFormat="1" ht="16.5" customHeight="1">
      <c r="B114" s="32"/>
      <c r="C114" s="168" t="s">
        <v>133</v>
      </c>
      <c r="D114" s="168" t="s">
        <v>128</v>
      </c>
      <c r="E114" s="169" t="s">
        <v>152</v>
      </c>
      <c r="F114" s="170" t="s">
        <v>153</v>
      </c>
      <c r="G114" s="171" t="s">
        <v>154</v>
      </c>
      <c r="H114" s="172">
        <v>22.5</v>
      </c>
      <c r="I114" s="173"/>
      <c r="J114" s="174">
        <f>ROUND(I114*H114,2)</f>
        <v>0</v>
      </c>
      <c r="K114" s="170" t="s">
        <v>132</v>
      </c>
      <c r="L114" s="36"/>
      <c r="M114" s="175" t="s">
        <v>1</v>
      </c>
      <c r="N114" s="176" t="s">
        <v>43</v>
      </c>
      <c r="O114" s="58"/>
      <c r="P114" s="177">
        <f>O114*H114</f>
        <v>0</v>
      </c>
      <c r="Q114" s="177">
        <v>0</v>
      </c>
      <c r="R114" s="177">
        <f>Q114*H114</f>
        <v>0</v>
      </c>
      <c r="S114" s="177">
        <v>0</v>
      </c>
      <c r="T114" s="178">
        <f>S114*H114</f>
        <v>0</v>
      </c>
      <c r="AR114" s="15" t="s">
        <v>133</v>
      </c>
      <c r="AT114" s="15" t="s">
        <v>128</v>
      </c>
      <c r="AU114" s="15" t="s">
        <v>82</v>
      </c>
      <c r="AY114" s="15" t="s">
        <v>126</v>
      </c>
      <c r="BE114" s="179">
        <f>IF(N114="základní",J114,0)</f>
        <v>0</v>
      </c>
      <c r="BF114" s="179">
        <f>IF(N114="snížená",J114,0)</f>
        <v>0</v>
      </c>
      <c r="BG114" s="179">
        <f>IF(N114="zákl. přenesená",J114,0)</f>
        <v>0</v>
      </c>
      <c r="BH114" s="179">
        <f>IF(N114="sníž. přenesená",J114,0)</f>
        <v>0</v>
      </c>
      <c r="BI114" s="179">
        <f>IF(N114="nulová",J114,0)</f>
        <v>0</v>
      </c>
      <c r="BJ114" s="15" t="s">
        <v>80</v>
      </c>
      <c r="BK114" s="179">
        <f>ROUND(I114*H114,2)</f>
        <v>0</v>
      </c>
      <c r="BL114" s="15" t="s">
        <v>133</v>
      </c>
      <c r="BM114" s="15" t="s">
        <v>155</v>
      </c>
    </row>
    <row r="115" spans="2:65" s="1" customFormat="1" ht="11.25">
      <c r="B115" s="32"/>
      <c r="C115" s="33"/>
      <c r="D115" s="180" t="s">
        <v>135</v>
      </c>
      <c r="E115" s="33"/>
      <c r="F115" s="181" t="s">
        <v>156</v>
      </c>
      <c r="G115" s="33"/>
      <c r="H115" s="33"/>
      <c r="I115" s="97"/>
      <c r="J115" s="33"/>
      <c r="K115" s="33"/>
      <c r="L115" s="36"/>
      <c r="M115" s="182"/>
      <c r="N115" s="58"/>
      <c r="O115" s="58"/>
      <c r="P115" s="58"/>
      <c r="Q115" s="58"/>
      <c r="R115" s="58"/>
      <c r="S115" s="58"/>
      <c r="T115" s="59"/>
      <c r="AT115" s="15" t="s">
        <v>135</v>
      </c>
      <c r="AU115" s="15" t="s">
        <v>82</v>
      </c>
    </row>
    <row r="116" spans="2:65" s="1" customFormat="1" ht="19.5">
      <c r="B116" s="32"/>
      <c r="C116" s="33"/>
      <c r="D116" s="180" t="s">
        <v>137</v>
      </c>
      <c r="E116" s="33"/>
      <c r="F116" s="183" t="s">
        <v>157</v>
      </c>
      <c r="G116" s="33"/>
      <c r="H116" s="33"/>
      <c r="I116" s="97"/>
      <c r="J116" s="33"/>
      <c r="K116" s="33"/>
      <c r="L116" s="36"/>
      <c r="M116" s="182"/>
      <c r="N116" s="58"/>
      <c r="O116" s="58"/>
      <c r="P116" s="58"/>
      <c r="Q116" s="58"/>
      <c r="R116" s="58"/>
      <c r="S116" s="58"/>
      <c r="T116" s="59"/>
      <c r="AT116" s="15" t="s">
        <v>137</v>
      </c>
      <c r="AU116" s="15" t="s">
        <v>82</v>
      </c>
    </row>
    <row r="117" spans="2:65" s="11" customFormat="1" ht="11.25">
      <c r="B117" s="184"/>
      <c r="C117" s="185"/>
      <c r="D117" s="180" t="s">
        <v>139</v>
      </c>
      <c r="E117" s="186" t="s">
        <v>1</v>
      </c>
      <c r="F117" s="187" t="s">
        <v>158</v>
      </c>
      <c r="G117" s="185"/>
      <c r="H117" s="188">
        <v>22.5</v>
      </c>
      <c r="I117" s="189"/>
      <c r="J117" s="185"/>
      <c r="K117" s="185"/>
      <c r="L117" s="190"/>
      <c r="M117" s="191"/>
      <c r="N117" s="192"/>
      <c r="O117" s="192"/>
      <c r="P117" s="192"/>
      <c r="Q117" s="192"/>
      <c r="R117" s="192"/>
      <c r="S117" s="192"/>
      <c r="T117" s="193"/>
      <c r="AT117" s="194" t="s">
        <v>139</v>
      </c>
      <c r="AU117" s="194" t="s">
        <v>82</v>
      </c>
      <c r="AV117" s="11" t="s">
        <v>82</v>
      </c>
      <c r="AW117" s="11" t="s">
        <v>34</v>
      </c>
      <c r="AX117" s="11" t="s">
        <v>80</v>
      </c>
      <c r="AY117" s="194" t="s">
        <v>126</v>
      </c>
    </row>
    <row r="118" spans="2:65" s="1" customFormat="1" ht="16.5" customHeight="1">
      <c r="B118" s="32"/>
      <c r="C118" s="168" t="s">
        <v>159</v>
      </c>
      <c r="D118" s="168" t="s">
        <v>128</v>
      </c>
      <c r="E118" s="169" t="s">
        <v>160</v>
      </c>
      <c r="F118" s="170" t="s">
        <v>161</v>
      </c>
      <c r="G118" s="171" t="s">
        <v>131</v>
      </c>
      <c r="H118" s="172">
        <v>34.94</v>
      </c>
      <c r="I118" s="173"/>
      <c r="J118" s="174">
        <f>ROUND(I118*H118,2)</f>
        <v>0</v>
      </c>
      <c r="K118" s="170" t="s">
        <v>132</v>
      </c>
      <c r="L118" s="36"/>
      <c r="M118" s="175" t="s">
        <v>1</v>
      </c>
      <c r="N118" s="176" t="s">
        <v>43</v>
      </c>
      <c r="O118" s="58"/>
      <c r="P118" s="177">
        <f>O118*H118</f>
        <v>0</v>
      </c>
      <c r="Q118" s="177">
        <v>0</v>
      </c>
      <c r="R118" s="177">
        <f>Q118*H118</f>
        <v>0</v>
      </c>
      <c r="S118" s="177">
        <v>0</v>
      </c>
      <c r="T118" s="178">
        <f>S118*H118</f>
        <v>0</v>
      </c>
      <c r="AR118" s="15" t="s">
        <v>133</v>
      </c>
      <c r="AT118" s="15" t="s">
        <v>128</v>
      </c>
      <c r="AU118" s="15" t="s">
        <v>82</v>
      </c>
      <c r="AY118" s="15" t="s">
        <v>126</v>
      </c>
      <c r="BE118" s="179">
        <f>IF(N118="základní",J118,0)</f>
        <v>0</v>
      </c>
      <c r="BF118" s="179">
        <f>IF(N118="snížená",J118,0)</f>
        <v>0</v>
      </c>
      <c r="BG118" s="179">
        <f>IF(N118="zákl. přenesená",J118,0)</f>
        <v>0</v>
      </c>
      <c r="BH118" s="179">
        <f>IF(N118="sníž. přenesená",J118,0)</f>
        <v>0</v>
      </c>
      <c r="BI118" s="179">
        <f>IF(N118="nulová",J118,0)</f>
        <v>0</v>
      </c>
      <c r="BJ118" s="15" t="s">
        <v>80</v>
      </c>
      <c r="BK118" s="179">
        <f>ROUND(I118*H118,2)</f>
        <v>0</v>
      </c>
      <c r="BL118" s="15" t="s">
        <v>133</v>
      </c>
      <c r="BM118" s="15" t="s">
        <v>162</v>
      </c>
    </row>
    <row r="119" spans="2:65" s="1" customFormat="1" ht="19.5">
      <c r="B119" s="32"/>
      <c r="C119" s="33"/>
      <c r="D119" s="180" t="s">
        <v>135</v>
      </c>
      <c r="E119" s="33"/>
      <c r="F119" s="181" t="s">
        <v>163</v>
      </c>
      <c r="G119" s="33"/>
      <c r="H119" s="33"/>
      <c r="I119" s="97"/>
      <c r="J119" s="33"/>
      <c r="K119" s="33"/>
      <c r="L119" s="36"/>
      <c r="M119" s="182"/>
      <c r="N119" s="58"/>
      <c r="O119" s="58"/>
      <c r="P119" s="58"/>
      <c r="Q119" s="58"/>
      <c r="R119" s="58"/>
      <c r="S119" s="58"/>
      <c r="T119" s="59"/>
      <c r="AT119" s="15" t="s">
        <v>135</v>
      </c>
      <c r="AU119" s="15" t="s">
        <v>82</v>
      </c>
    </row>
    <row r="120" spans="2:65" s="1" customFormat="1" ht="97.5">
      <c r="B120" s="32"/>
      <c r="C120" s="33"/>
      <c r="D120" s="180" t="s">
        <v>137</v>
      </c>
      <c r="E120" s="33"/>
      <c r="F120" s="183" t="s">
        <v>164</v>
      </c>
      <c r="G120" s="33"/>
      <c r="H120" s="33"/>
      <c r="I120" s="97"/>
      <c r="J120" s="33"/>
      <c r="K120" s="33"/>
      <c r="L120" s="36"/>
      <c r="M120" s="182"/>
      <c r="N120" s="58"/>
      <c r="O120" s="58"/>
      <c r="P120" s="58"/>
      <c r="Q120" s="58"/>
      <c r="R120" s="58"/>
      <c r="S120" s="58"/>
      <c r="T120" s="59"/>
      <c r="AT120" s="15" t="s">
        <v>137</v>
      </c>
      <c r="AU120" s="15" t="s">
        <v>82</v>
      </c>
    </row>
    <row r="121" spans="2:65" s="11" customFormat="1" ht="11.25">
      <c r="B121" s="184"/>
      <c r="C121" s="185"/>
      <c r="D121" s="180" t="s">
        <v>139</v>
      </c>
      <c r="E121" s="186" t="s">
        <v>1</v>
      </c>
      <c r="F121" s="187" t="s">
        <v>165</v>
      </c>
      <c r="G121" s="185"/>
      <c r="H121" s="188">
        <v>27.2</v>
      </c>
      <c r="I121" s="189"/>
      <c r="J121" s="185"/>
      <c r="K121" s="185"/>
      <c r="L121" s="190"/>
      <c r="M121" s="191"/>
      <c r="N121" s="192"/>
      <c r="O121" s="192"/>
      <c r="P121" s="192"/>
      <c r="Q121" s="192"/>
      <c r="R121" s="192"/>
      <c r="S121" s="192"/>
      <c r="T121" s="193"/>
      <c r="AT121" s="194" t="s">
        <v>139</v>
      </c>
      <c r="AU121" s="194" t="s">
        <v>82</v>
      </c>
      <c r="AV121" s="11" t="s">
        <v>82</v>
      </c>
      <c r="AW121" s="11" t="s">
        <v>34</v>
      </c>
      <c r="AX121" s="11" t="s">
        <v>72</v>
      </c>
      <c r="AY121" s="194" t="s">
        <v>126</v>
      </c>
    </row>
    <row r="122" spans="2:65" s="11" customFormat="1" ht="11.25">
      <c r="B122" s="184"/>
      <c r="C122" s="185"/>
      <c r="D122" s="180" t="s">
        <v>139</v>
      </c>
      <c r="E122" s="186" t="s">
        <v>1</v>
      </c>
      <c r="F122" s="187" t="s">
        <v>166</v>
      </c>
      <c r="G122" s="185"/>
      <c r="H122" s="188">
        <v>7.74</v>
      </c>
      <c r="I122" s="189"/>
      <c r="J122" s="185"/>
      <c r="K122" s="185"/>
      <c r="L122" s="190"/>
      <c r="M122" s="191"/>
      <c r="N122" s="192"/>
      <c r="O122" s="192"/>
      <c r="P122" s="192"/>
      <c r="Q122" s="192"/>
      <c r="R122" s="192"/>
      <c r="S122" s="192"/>
      <c r="T122" s="193"/>
      <c r="AT122" s="194" t="s">
        <v>139</v>
      </c>
      <c r="AU122" s="194" t="s">
        <v>82</v>
      </c>
      <c r="AV122" s="11" t="s">
        <v>82</v>
      </c>
      <c r="AW122" s="11" t="s">
        <v>34</v>
      </c>
      <c r="AX122" s="11" t="s">
        <v>72</v>
      </c>
      <c r="AY122" s="194" t="s">
        <v>126</v>
      </c>
    </row>
    <row r="123" spans="2:65" s="12" customFormat="1" ht="11.25">
      <c r="B123" s="195"/>
      <c r="C123" s="196"/>
      <c r="D123" s="180" t="s">
        <v>139</v>
      </c>
      <c r="E123" s="197" t="s">
        <v>1</v>
      </c>
      <c r="F123" s="198" t="s">
        <v>167</v>
      </c>
      <c r="G123" s="196"/>
      <c r="H123" s="199">
        <v>34.94</v>
      </c>
      <c r="I123" s="200"/>
      <c r="J123" s="196"/>
      <c r="K123" s="196"/>
      <c r="L123" s="201"/>
      <c r="M123" s="202"/>
      <c r="N123" s="203"/>
      <c r="O123" s="203"/>
      <c r="P123" s="203"/>
      <c r="Q123" s="203"/>
      <c r="R123" s="203"/>
      <c r="S123" s="203"/>
      <c r="T123" s="204"/>
      <c r="AT123" s="205" t="s">
        <v>139</v>
      </c>
      <c r="AU123" s="205" t="s">
        <v>82</v>
      </c>
      <c r="AV123" s="12" t="s">
        <v>133</v>
      </c>
      <c r="AW123" s="12" t="s">
        <v>34</v>
      </c>
      <c r="AX123" s="12" t="s">
        <v>80</v>
      </c>
      <c r="AY123" s="205" t="s">
        <v>126</v>
      </c>
    </row>
    <row r="124" spans="2:65" s="1" customFormat="1" ht="16.5" customHeight="1">
      <c r="B124" s="32"/>
      <c r="C124" s="168" t="s">
        <v>168</v>
      </c>
      <c r="D124" s="168" t="s">
        <v>128</v>
      </c>
      <c r="E124" s="169" t="s">
        <v>169</v>
      </c>
      <c r="F124" s="170" t="s">
        <v>170</v>
      </c>
      <c r="G124" s="171" t="s">
        <v>131</v>
      </c>
      <c r="H124" s="172">
        <v>21.34</v>
      </c>
      <c r="I124" s="173"/>
      <c r="J124" s="174">
        <f>ROUND(I124*H124,2)</f>
        <v>0</v>
      </c>
      <c r="K124" s="170" t="s">
        <v>132</v>
      </c>
      <c r="L124" s="36"/>
      <c r="M124" s="175" t="s">
        <v>1</v>
      </c>
      <c r="N124" s="176" t="s">
        <v>43</v>
      </c>
      <c r="O124" s="58"/>
      <c r="P124" s="177">
        <f>O124*H124</f>
        <v>0</v>
      </c>
      <c r="Q124" s="177">
        <v>0</v>
      </c>
      <c r="R124" s="177">
        <f>Q124*H124</f>
        <v>0</v>
      </c>
      <c r="S124" s="177">
        <v>0</v>
      </c>
      <c r="T124" s="178">
        <f>S124*H124</f>
        <v>0</v>
      </c>
      <c r="AR124" s="15" t="s">
        <v>133</v>
      </c>
      <c r="AT124" s="15" t="s">
        <v>128</v>
      </c>
      <c r="AU124" s="15" t="s">
        <v>82</v>
      </c>
      <c r="AY124" s="15" t="s">
        <v>126</v>
      </c>
      <c r="BE124" s="179">
        <f>IF(N124="základní",J124,0)</f>
        <v>0</v>
      </c>
      <c r="BF124" s="179">
        <f>IF(N124="snížená",J124,0)</f>
        <v>0</v>
      </c>
      <c r="BG124" s="179">
        <f>IF(N124="zákl. přenesená",J124,0)</f>
        <v>0</v>
      </c>
      <c r="BH124" s="179">
        <f>IF(N124="sníž. přenesená",J124,0)</f>
        <v>0</v>
      </c>
      <c r="BI124" s="179">
        <f>IF(N124="nulová",J124,0)</f>
        <v>0</v>
      </c>
      <c r="BJ124" s="15" t="s">
        <v>80</v>
      </c>
      <c r="BK124" s="179">
        <f>ROUND(I124*H124,2)</f>
        <v>0</v>
      </c>
      <c r="BL124" s="15" t="s">
        <v>133</v>
      </c>
      <c r="BM124" s="15" t="s">
        <v>171</v>
      </c>
    </row>
    <row r="125" spans="2:65" s="1" customFormat="1" ht="11.25">
      <c r="B125" s="32"/>
      <c r="C125" s="33"/>
      <c r="D125" s="180" t="s">
        <v>135</v>
      </c>
      <c r="E125" s="33"/>
      <c r="F125" s="181" t="s">
        <v>172</v>
      </c>
      <c r="G125" s="33"/>
      <c r="H125" s="33"/>
      <c r="I125" s="97"/>
      <c r="J125" s="33"/>
      <c r="K125" s="33"/>
      <c r="L125" s="36"/>
      <c r="M125" s="182"/>
      <c r="N125" s="58"/>
      <c r="O125" s="58"/>
      <c r="P125" s="58"/>
      <c r="Q125" s="58"/>
      <c r="R125" s="58"/>
      <c r="S125" s="58"/>
      <c r="T125" s="59"/>
      <c r="AT125" s="15" t="s">
        <v>135</v>
      </c>
      <c r="AU125" s="15" t="s">
        <v>82</v>
      </c>
    </row>
    <row r="126" spans="2:65" s="1" customFormat="1" ht="78">
      <c r="B126" s="32"/>
      <c r="C126" s="33"/>
      <c r="D126" s="180" t="s">
        <v>137</v>
      </c>
      <c r="E126" s="33"/>
      <c r="F126" s="183" t="s">
        <v>173</v>
      </c>
      <c r="G126" s="33"/>
      <c r="H126" s="33"/>
      <c r="I126" s="97"/>
      <c r="J126" s="33"/>
      <c r="K126" s="33"/>
      <c r="L126" s="36"/>
      <c r="M126" s="182"/>
      <c r="N126" s="58"/>
      <c r="O126" s="58"/>
      <c r="P126" s="58"/>
      <c r="Q126" s="58"/>
      <c r="R126" s="58"/>
      <c r="S126" s="58"/>
      <c r="T126" s="59"/>
      <c r="AT126" s="15" t="s">
        <v>137</v>
      </c>
      <c r="AU126" s="15" t="s">
        <v>82</v>
      </c>
    </row>
    <row r="127" spans="2:65" s="11" customFormat="1" ht="11.25">
      <c r="B127" s="184"/>
      <c r="C127" s="185"/>
      <c r="D127" s="180" t="s">
        <v>139</v>
      </c>
      <c r="E127" s="186" t="s">
        <v>1</v>
      </c>
      <c r="F127" s="187" t="s">
        <v>174</v>
      </c>
      <c r="G127" s="185"/>
      <c r="H127" s="188">
        <v>21.34</v>
      </c>
      <c r="I127" s="189"/>
      <c r="J127" s="185"/>
      <c r="K127" s="185"/>
      <c r="L127" s="190"/>
      <c r="M127" s="191"/>
      <c r="N127" s="192"/>
      <c r="O127" s="192"/>
      <c r="P127" s="192"/>
      <c r="Q127" s="192"/>
      <c r="R127" s="192"/>
      <c r="S127" s="192"/>
      <c r="T127" s="193"/>
      <c r="AT127" s="194" t="s">
        <v>139</v>
      </c>
      <c r="AU127" s="194" t="s">
        <v>82</v>
      </c>
      <c r="AV127" s="11" t="s">
        <v>82</v>
      </c>
      <c r="AW127" s="11" t="s">
        <v>34</v>
      </c>
      <c r="AX127" s="11" t="s">
        <v>80</v>
      </c>
      <c r="AY127" s="194" t="s">
        <v>126</v>
      </c>
    </row>
    <row r="128" spans="2:65" s="1" customFormat="1" ht="16.5" customHeight="1">
      <c r="B128" s="32"/>
      <c r="C128" s="168" t="s">
        <v>175</v>
      </c>
      <c r="D128" s="168" t="s">
        <v>128</v>
      </c>
      <c r="E128" s="169" t="s">
        <v>176</v>
      </c>
      <c r="F128" s="170" t="s">
        <v>177</v>
      </c>
      <c r="G128" s="171" t="s">
        <v>131</v>
      </c>
      <c r="H128" s="172">
        <v>7.74</v>
      </c>
      <c r="I128" s="173"/>
      <c r="J128" s="174">
        <f>ROUND(I128*H128,2)</f>
        <v>0</v>
      </c>
      <c r="K128" s="170" t="s">
        <v>132</v>
      </c>
      <c r="L128" s="36"/>
      <c r="M128" s="175" t="s">
        <v>1</v>
      </c>
      <c r="N128" s="176" t="s">
        <v>43</v>
      </c>
      <c r="O128" s="58"/>
      <c r="P128" s="177">
        <f>O128*H128</f>
        <v>0</v>
      </c>
      <c r="Q128" s="177">
        <v>0</v>
      </c>
      <c r="R128" s="177">
        <f>Q128*H128</f>
        <v>0</v>
      </c>
      <c r="S128" s="177">
        <v>0</v>
      </c>
      <c r="T128" s="178">
        <f>S128*H128</f>
        <v>0</v>
      </c>
      <c r="AR128" s="15" t="s">
        <v>133</v>
      </c>
      <c r="AT128" s="15" t="s">
        <v>128</v>
      </c>
      <c r="AU128" s="15" t="s">
        <v>82</v>
      </c>
      <c r="AY128" s="15" t="s">
        <v>126</v>
      </c>
      <c r="BE128" s="179">
        <f>IF(N128="základní",J128,0)</f>
        <v>0</v>
      </c>
      <c r="BF128" s="179">
        <f>IF(N128="snížená",J128,0)</f>
        <v>0</v>
      </c>
      <c r="BG128" s="179">
        <f>IF(N128="zákl. přenesená",J128,0)</f>
        <v>0</v>
      </c>
      <c r="BH128" s="179">
        <f>IF(N128="sníž. přenesená",J128,0)</f>
        <v>0</v>
      </c>
      <c r="BI128" s="179">
        <f>IF(N128="nulová",J128,0)</f>
        <v>0</v>
      </c>
      <c r="BJ128" s="15" t="s">
        <v>80</v>
      </c>
      <c r="BK128" s="179">
        <f>ROUND(I128*H128,2)</f>
        <v>0</v>
      </c>
      <c r="BL128" s="15" t="s">
        <v>133</v>
      </c>
      <c r="BM128" s="15" t="s">
        <v>178</v>
      </c>
    </row>
    <row r="129" spans="2:65" s="1" customFormat="1" ht="19.5">
      <c r="B129" s="32"/>
      <c r="C129" s="33"/>
      <c r="D129" s="180" t="s">
        <v>135</v>
      </c>
      <c r="E129" s="33"/>
      <c r="F129" s="181" t="s">
        <v>179</v>
      </c>
      <c r="G129" s="33"/>
      <c r="H129" s="33"/>
      <c r="I129" s="97"/>
      <c r="J129" s="33"/>
      <c r="K129" s="33"/>
      <c r="L129" s="36"/>
      <c r="M129" s="182"/>
      <c r="N129" s="58"/>
      <c r="O129" s="58"/>
      <c r="P129" s="58"/>
      <c r="Q129" s="58"/>
      <c r="R129" s="58"/>
      <c r="S129" s="58"/>
      <c r="T129" s="59"/>
      <c r="AT129" s="15" t="s">
        <v>135</v>
      </c>
      <c r="AU129" s="15" t="s">
        <v>82</v>
      </c>
    </row>
    <row r="130" spans="2:65" s="1" customFormat="1" ht="224.25">
      <c r="B130" s="32"/>
      <c r="C130" s="33"/>
      <c r="D130" s="180" t="s">
        <v>137</v>
      </c>
      <c r="E130" s="33"/>
      <c r="F130" s="183" t="s">
        <v>180</v>
      </c>
      <c r="G130" s="33"/>
      <c r="H130" s="33"/>
      <c r="I130" s="97"/>
      <c r="J130" s="33"/>
      <c r="K130" s="33"/>
      <c r="L130" s="36"/>
      <c r="M130" s="182"/>
      <c r="N130" s="58"/>
      <c r="O130" s="58"/>
      <c r="P130" s="58"/>
      <c r="Q130" s="58"/>
      <c r="R130" s="58"/>
      <c r="S130" s="58"/>
      <c r="T130" s="59"/>
      <c r="AT130" s="15" t="s">
        <v>137</v>
      </c>
      <c r="AU130" s="15" t="s">
        <v>82</v>
      </c>
    </row>
    <row r="131" spans="2:65" s="11" customFormat="1" ht="11.25">
      <c r="B131" s="184"/>
      <c r="C131" s="185"/>
      <c r="D131" s="180" t="s">
        <v>139</v>
      </c>
      <c r="E131" s="186" t="s">
        <v>1</v>
      </c>
      <c r="F131" s="187" t="s">
        <v>146</v>
      </c>
      <c r="G131" s="185"/>
      <c r="H131" s="188">
        <v>6.15</v>
      </c>
      <c r="I131" s="189"/>
      <c r="J131" s="185"/>
      <c r="K131" s="185"/>
      <c r="L131" s="190"/>
      <c r="M131" s="191"/>
      <c r="N131" s="192"/>
      <c r="O131" s="192"/>
      <c r="P131" s="192"/>
      <c r="Q131" s="192"/>
      <c r="R131" s="192"/>
      <c r="S131" s="192"/>
      <c r="T131" s="193"/>
      <c r="AT131" s="194" t="s">
        <v>139</v>
      </c>
      <c r="AU131" s="194" t="s">
        <v>82</v>
      </c>
      <c r="AV131" s="11" t="s">
        <v>82</v>
      </c>
      <c r="AW131" s="11" t="s">
        <v>34</v>
      </c>
      <c r="AX131" s="11" t="s">
        <v>72</v>
      </c>
      <c r="AY131" s="194" t="s">
        <v>126</v>
      </c>
    </row>
    <row r="132" spans="2:65" s="11" customFormat="1" ht="11.25">
      <c r="B132" s="184"/>
      <c r="C132" s="185"/>
      <c r="D132" s="180" t="s">
        <v>139</v>
      </c>
      <c r="E132" s="186" t="s">
        <v>1</v>
      </c>
      <c r="F132" s="187" t="s">
        <v>181</v>
      </c>
      <c r="G132" s="185"/>
      <c r="H132" s="188">
        <v>1.59</v>
      </c>
      <c r="I132" s="189"/>
      <c r="J132" s="185"/>
      <c r="K132" s="185"/>
      <c r="L132" s="190"/>
      <c r="M132" s="191"/>
      <c r="N132" s="192"/>
      <c r="O132" s="192"/>
      <c r="P132" s="192"/>
      <c r="Q132" s="192"/>
      <c r="R132" s="192"/>
      <c r="S132" s="192"/>
      <c r="T132" s="193"/>
      <c r="AT132" s="194" t="s">
        <v>139</v>
      </c>
      <c r="AU132" s="194" t="s">
        <v>82</v>
      </c>
      <c r="AV132" s="11" t="s">
        <v>82</v>
      </c>
      <c r="AW132" s="11" t="s">
        <v>34</v>
      </c>
      <c r="AX132" s="11" t="s">
        <v>72</v>
      </c>
      <c r="AY132" s="194" t="s">
        <v>126</v>
      </c>
    </row>
    <row r="133" spans="2:65" s="12" customFormat="1" ht="11.25">
      <c r="B133" s="195"/>
      <c r="C133" s="196"/>
      <c r="D133" s="180" t="s">
        <v>139</v>
      </c>
      <c r="E133" s="197" t="s">
        <v>1</v>
      </c>
      <c r="F133" s="198" t="s">
        <v>167</v>
      </c>
      <c r="G133" s="196"/>
      <c r="H133" s="199">
        <v>7.74</v>
      </c>
      <c r="I133" s="200"/>
      <c r="J133" s="196"/>
      <c r="K133" s="196"/>
      <c r="L133" s="201"/>
      <c r="M133" s="202"/>
      <c r="N133" s="203"/>
      <c r="O133" s="203"/>
      <c r="P133" s="203"/>
      <c r="Q133" s="203"/>
      <c r="R133" s="203"/>
      <c r="S133" s="203"/>
      <c r="T133" s="204"/>
      <c r="AT133" s="205" t="s">
        <v>139</v>
      </c>
      <c r="AU133" s="205" t="s">
        <v>82</v>
      </c>
      <c r="AV133" s="12" t="s">
        <v>133</v>
      </c>
      <c r="AW133" s="12" t="s">
        <v>34</v>
      </c>
      <c r="AX133" s="12" t="s">
        <v>80</v>
      </c>
      <c r="AY133" s="205" t="s">
        <v>126</v>
      </c>
    </row>
    <row r="134" spans="2:65" s="1" customFormat="1" ht="16.5" customHeight="1">
      <c r="B134" s="32"/>
      <c r="C134" s="168" t="s">
        <v>182</v>
      </c>
      <c r="D134" s="168" t="s">
        <v>128</v>
      </c>
      <c r="E134" s="169" t="s">
        <v>183</v>
      </c>
      <c r="F134" s="170" t="s">
        <v>184</v>
      </c>
      <c r="G134" s="171" t="s">
        <v>185</v>
      </c>
      <c r="H134" s="172">
        <v>136</v>
      </c>
      <c r="I134" s="173"/>
      <c r="J134" s="174">
        <f>ROUND(I134*H134,2)</f>
        <v>0</v>
      </c>
      <c r="K134" s="170" t="s">
        <v>132</v>
      </c>
      <c r="L134" s="36"/>
      <c r="M134" s="175" t="s">
        <v>1</v>
      </c>
      <c r="N134" s="176" t="s">
        <v>43</v>
      </c>
      <c r="O134" s="58"/>
      <c r="P134" s="177">
        <f>O134*H134</f>
        <v>0</v>
      </c>
      <c r="Q134" s="177">
        <v>0</v>
      </c>
      <c r="R134" s="177">
        <f>Q134*H134</f>
        <v>0</v>
      </c>
      <c r="S134" s="177">
        <v>0</v>
      </c>
      <c r="T134" s="178">
        <f>S134*H134</f>
        <v>0</v>
      </c>
      <c r="AR134" s="15" t="s">
        <v>133</v>
      </c>
      <c r="AT134" s="15" t="s">
        <v>128</v>
      </c>
      <c r="AU134" s="15" t="s">
        <v>82</v>
      </c>
      <c r="AY134" s="15" t="s">
        <v>126</v>
      </c>
      <c r="BE134" s="179">
        <f>IF(N134="základní",J134,0)</f>
        <v>0</v>
      </c>
      <c r="BF134" s="179">
        <f>IF(N134="snížená",J134,0)</f>
        <v>0</v>
      </c>
      <c r="BG134" s="179">
        <f>IF(N134="zákl. přenesená",J134,0)</f>
        <v>0</v>
      </c>
      <c r="BH134" s="179">
        <f>IF(N134="sníž. přenesená",J134,0)</f>
        <v>0</v>
      </c>
      <c r="BI134" s="179">
        <f>IF(N134="nulová",J134,0)</f>
        <v>0</v>
      </c>
      <c r="BJ134" s="15" t="s">
        <v>80</v>
      </c>
      <c r="BK134" s="179">
        <f>ROUND(I134*H134,2)</f>
        <v>0</v>
      </c>
      <c r="BL134" s="15" t="s">
        <v>133</v>
      </c>
      <c r="BM134" s="15" t="s">
        <v>186</v>
      </c>
    </row>
    <row r="135" spans="2:65" s="1" customFormat="1" ht="19.5">
      <c r="B135" s="32"/>
      <c r="C135" s="33"/>
      <c r="D135" s="180" t="s">
        <v>135</v>
      </c>
      <c r="E135" s="33"/>
      <c r="F135" s="181" t="s">
        <v>187</v>
      </c>
      <c r="G135" s="33"/>
      <c r="H135" s="33"/>
      <c r="I135" s="97"/>
      <c r="J135" s="33"/>
      <c r="K135" s="33"/>
      <c r="L135" s="36"/>
      <c r="M135" s="182"/>
      <c r="N135" s="58"/>
      <c r="O135" s="58"/>
      <c r="P135" s="58"/>
      <c r="Q135" s="58"/>
      <c r="R135" s="58"/>
      <c r="S135" s="58"/>
      <c r="T135" s="59"/>
      <c r="AT135" s="15" t="s">
        <v>135</v>
      </c>
      <c r="AU135" s="15" t="s">
        <v>82</v>
      </c>
    </row>
    <row r="136" spans="2:65" s="1" customFormat="1" ht="48.75">
      <c r="B136" s="32"/>
      <c r="C136" s="33"/>
      <c r="D136" s="180" t="s">
        <v>137</v>
      </c>
      <c r="E136" s="33"/>
      <c r="F136" s="183" t="s">
        <v>188</v>
      </c>
      <c r="G136" s="33"/>
      <c r="H136" s="33"/>
      <c r="I136" s="97"/>
      <c r="J136" s="33"/>
      <c r="K136" s="33"/>
      <c r="L136" s="36"/>
      <c r="M136" s="182"/>
      <c r="N136" s="58"/>
      <c r="O136" s="58"/>
      <c r="P136" s="58"/>
      <c r="Q136" s="58"/>
      <c r="R136" s="58"/>
      <c r="S136" s="58"/>
      <c r="T136" s="59"/>
      <c r="AT136" s="15" t="s">
        <v>137</v>
      </c>
      <c r="AU136" s="15" t="s">
        <v>82</v>
      </c>
    </row>
    <row r="137" spans="2:65" s="11" customFormat="1" ht="11.25">
      <c r="B137" s="184"/>
      <c r="C137" s="185"/>
      <c r="D137" s="180" t="s">
        <v>139</v>
      </c>
      <c r="E137" s="186" t="s">
        <v>1</v>
      </c>
      <c r="F137" s="187" t="s">
        <v>189</v>
      </c>
      <c r="G137" s="185"/>
      <c r="H137" s="188">
        <v>136</v>
      </c>
      <c r="I137" s="189"/>
      <c r="J137" s="185"/>
      <c r="K137" s="185"/>
      <c r="L137" s="190"/>
      <c r="M137" s="191"/>
      <c r="N137" s="192"/>
      <c r="O137" s="192"/>
      <c r="P137" s="192"/>
      <c r="Q137" s="192"/>
      <c r="R137" s="192"/>
      <c r="S137" s="192"/>
      <c r="T137" s="193"/>
      <c r="AT137" s="194" t="s">
        <v>139</v>
      </c>
      <c r="AU137" s="194" t="s">
        <v>82</v>
      </c>
      <c r="AV137" s="11" t="s">
        <v>82</v>
      </c>
      <c r="AW137" s="11" t="s">
        <v>34</v>
      </c>
      <c r="AX137" s="11" t="s">
        <v>80</v>
      </c>
      <c r="AY137" s="194" t="s">
        <v>126</v>
      </c>
    </row>
    <row r="138" spans="2:65" s="1" customFormat="1" ht="16.5" customHeight="1">
      <c r="B138" s="32"/>
      <c r="C138" s="168" t="s">
        <v>190</v>
      </c>
      <c r="D138" s="168" t="s">
        <v>128</v>
      </c>
      <c r="E138" s="169" t="s">
        <v>191</v>
      </c>
      <c r="F138" s="170" t="s">
        <v>192</v>
      </c>
      <c r="G138" s="171" t="s">
        <v>185</v>
      </c>
      <c r="H138" s="172">
        <v>136</v>
      </c>
      <c r="I138" s="173"/>
      <c r="J138" s="174">
        <f>ROUND(I138*H138,2)</f>
        <v>0</v>
      </c>
      <c r="K138" s="170" t="s">
        <v>132</v>
      </c>
      <c r="L138" s="36"/>
      <c r="M138" s="175" t="s">
        <v>1</v>
      </c>
      <c r="N138" s="176" t="s">
        <v>43</v>
      </c>
      <c r="O138" s="58"/>
      <c r="P138" s="177">
        <f>O138*H138</f>
        <v>0</v>
      </c>
      <c r="Q138" s="177">
        <v>0</v>
      </c>
      <c r="R138" s="177">
        <f>Q138*H138</f>
        <v>0</v>
      </c>
      <c r="S138" s="177">
        <v>0</v>
      </c>
      <c r="T138" s="178">
        <f>S138*H138</f>
        <v>0</v>
      </c>
      <c r="AR138" s="15" t="s">
        <v>133</v>
      </c>
      <c r="AT138" s="15" t="s">
        <v>128</v>
      </c>
      <c r="AU138" s="15" t="s">
        <v>82</v>
      </c>
      <c r="AY138" s="15" t="s">
        <v>126</v>
      </c>
      <c r="BE138" s="179">
        <f>IF(N138="základní",J138,0)</f>
        <v>0</v>
      </c>
      <c r="BF138" s="179">
        <f>IF(N138="snížená",J138,0)</f>
        <v>0</v>
      </c>
      <c r="BG138" s="179">
        <f>IF(N138="zákl. přenesená",J138,0)</f>
        <v>0</v>
      </c>
      <c r="BH138" s="179">
        <f>IF(N138="sníž. přenesená",J138,0)</f>
        <v>0</v>
      </c>
      <c r="BI138" s="179">
        <f>IF(N138="nulová",J138,0)</f>
        <v>0</v>
      </c>
      <c r="BJ138" s="15" t="s">
        <v>80</v>
      </c>
      <c r="BK138" s="179">
        <f>ROUND(I138*H138,2)</f>
        <v>0</v>
      </c>
      <c r="BL138" s="15" t="s">
        <v>133</v>
      </c>
      <c r="BM138" s="15" t="s">
        <v>193</v>
      </c>
    </row>
    <row r="139" spans="2:65" s="1" customFormat="1" ht="11.25">
      <c r="B139" s="32"/>
      <c r="C139" s="33"/>
      <c r="D139" s="180" t="s">
        <v>135</v>
      </c>
      <c r="E139" s="33"/>
      <c r="F139" s="181" t="s">
        <v>194</v>
      </c>
      <c r="G139" s="33"/>
      <c r="H139" s="33"/>
      <c r="I139" s="97"/>
      <c r="J139" s="33"/>
      <c r="K139" s="33"/>
      <c r="L139" s="36"/>
      <c r="M139" s="182"/>
      <c r="N139" s="58"/>
      <c r="O139" s="58"/>
      <c r="P139" s="58"/>
      <c r="Q139" s="58"/>
      <c r="R139" s="58"/>
      <c r="S139" s="58"/>
      <c r="T139" s="59"/>
      <c r="AT139" s="15" t="s">
        <v>135</v>
      </c>
      <c r="AU139" s="15" t="s">
        <v>82</v>
      </c>
    </row>
    <row r="140" spans="2:65" s="1" customFormat="1" ht="68.25">
      <c r="B140" s="32"/>
      <c r="C140" s="33"/>
      <c r="D140" s="180" t="s">
        <v>137</v>
      </c>
      <c r="E140" s="33"/>
      <c r="F140" s="183" t="s">
        <v>195</v>
      </c>
      <c r="G140" s="33"/>
      <c r="H140" s="33"/>
      <c r="I140" s="97"/>
      <c r="J140" s="33"/>
      <c r="K140" s="33"/>
      <c r="L140" s="36"/>
      <c r="M140" s="182"/>
      <c r="N140" s="58"/>
      <c r="O140" s="58"/>
      <c r="P140" s="58"/>
      <c r="Q140" s="58"/>
      <c r="R140" s="58"/>
      <c r="S140" s="58"/>
      <c r="T140" s="59"/>
      <c r="AT140" s="15" t="s">
        <v>137</v>
      </c>
      <c r="AU140" s="15" t="s">
        <v>82</v>
      </c>
    </row>
    <row r="141" spans="2:65" s="11" customFormat="1" ht="11.25">
      <c r="B141" s="184"/>
      <c r="C141" s="185"/>
      <c r="D141" s="180" t="s">
        <v>139</v>
      </c>
      <c r="E141" s="186" t="s">
        <v>1</v>
      </c>
      <c r="F141" s="187" t="s">
        <v>189</v>
      </c>
      <c r="G141" s="185"/>
      <c r="H141" s="188">
        <v>136</v>
      </c>
      <c r="I141" s="189"/>
      <c r="J141" s="185"/>
      <c r="K141" s="185"/>
      <c r="L141" s="190"/>
      <c r="M141" s="191"/>
      <c r="N141" s="192"/>
      <c r="O141" s="192"/>
      <c r="P141" s="192"/>
      <c r="Q141" s="192"/>
      <c r="R141" s="192"/>
      <c r="S141" s="192"/>
      <c r="T141" s="193"/>
      <c r="AT141" s="194" t="s">
        <v>139</v>
      </c>
      <c r="AU141" s="194" t="s">
        <v>82</v>
      </c>
      <c r="AV141" s="11" t="s">
        <v>82</v>
      </c>
      <c r="AW141" s="11" t="s">
        <v>34</v>
      </c>
      <c r="AX141" s="11" t="s">
        <v>80</v>
      </c>
      <c r="AY141" s="194" t="s">
        <v>126</v>
      </c>
    </row>
    <row r="142" spans="2:65" s="1" customFormat="1" ht="16.5" customHeight="1">
      <c r="B142" s="32"/>
      <c r="C142" s="206" t="s">
        <v>196</v>
      </c>
      <c r="D142" s="206" t="s">
        <v>197</v>
      </c>
      <c r="E142" s="207" t="s">
        <v>198</v>
      </c>
      <c r="F142" s="208" t="s">
        <v>199</v>
      </c>
      <c r="G142" s="209" t="s">
        <v>200</v>
      </c>
      <c r="H142" s="210">
        <v>4.08</v>
      </c>
      <c r="I142" s="211"/>
      <c r="J142" s="212">
        <f>ROUND(I142*H142,2)</f>
        <v>0</v>
      </c>
      <c r="K142" s="208" t="s">
        <v>132</v>
      </c>
      <c r="L142" s="213"/>
      <c r="M142" s="214" t="s">
        <v>1</v>
      </c>
      <c r="N142" s="215" t="s">
        <v>43</v>
      </c>
      <c r="O142" s="58"/>
      <c r="P142" s="177">
        <f>O142*H142</f>
        <v>0</v>
      </c>
      <c r="Q142" s="177">
        <v>1E-3</v>
      </c>
      <c r="R142" s="177">
        <f>Q142*H142</f>
        <v>4.0800000000000003E-3</v>
      </c>
      <c r="S142" s="177">
        <v>0</v>
      </c>
      <c r="T142" s="178">
        <f>S142*H142</f>
        <v>0</v>
      </c>
      <c r="AR142" s="15" t="s">
        <v>182</v>
      </c>
      <c r="AT142" s="15" t="s">
        <v>197</v>
      </c>
      <c r="AU142" s="15" t="s">
        <v>82</v>
      </c>
      <c r="AY142" s="15" t="s">
        <v>126</v>
      </c>
      <c r="BE142" s="179">
        <f>IF(N142="základní",J142,0)</f>
        <v>0</v>
      </c>
      <c r="BF142" s="179">
        <f>IF(N142="snížená",J142,0)</f>
        <v>0</v>
      </c>
      <c r="BG142" s="179">
        <f>IF(N142="zákl. přenesená",J142,0)</f>
        <v>0</v>
      </c>
      <c r="BH142" s="179">
        <f>IF(N142="sníž. přenesená",J142,0)</f>
        <v>0</v>
      </c>
      <c r="BI142" s="179">
        <f>IF(N142="nulová",J142,0)</f>
        <v>0</v>
      </c>
      <c r="BJ142" s="15" t="s">
        <v>80</v>
      </c>
      <c r="BK142" s="179">
        <f>ROUND(I142*H142,2)</f>
        <v>0</v>
      </c>
      <c r="BL142" s="15" t="s">
        <v>133</v>
      </c>
      <c r="BM142" s="15" t="s">
        <v>201</v>
      </c>
    </row>
    <row r="143" spans="2:65" s="1" customFormat="1" ht="11.25">
      <c r="B143" s="32"/>
      <c r="C143" s="33"/>
      <c r="D143" s="180" t="s">
        <v>135</v>
      </c>
      <c r="E143" s="33"/>
      <c r="F143" s="181" t="s">
        <v>199</v>
      </c>
      <c r="G143" s="33"/>
      <c r="H143" s="33"/>
      <c r="I143" s="97"/>
      <c r="J143" s="33"/>
      <c r="K143" s="33"/>
      <c r="L143" s="36"/>
      <c r="M143" s="182"/>
      <c r="N143" s="58"/>
      <c r="O143" s="58"/>
      <c r="P143" s="58"/>
      <c r="Q143" s="58"/>
      <c r="R143" s="58"/>
      <c r="S143" s="58"/>
      <c r="T143" s="59"/>
      <c r="AT143" s="15" t="s">
        <v>135</v>
      </c>
      <c r="AU143" s="15" t="s">
        <v>82</v>
      </c>
    </row>
    <row r="144" spans="2:65" s="11" customFormat="1" ht="11.25">
      <c r="B144" s="184"/>
      <c r="C144" s="185"/>
      <c r="D144" s="180" t="s">
        <v>139</v>
      </c>
      <c r="E144" s="186" t="s">
        <v>1</v>
      </c>
      <c r="F144" s="187" t="s">
        <v>202</v>
      </c>
      <c r="G144" s="185"/>
      <c r="H144" s="188">
        <v>4.08</v>
      </c>
      <c r="I144" s="189"/>
      <c r="J144" s="185"/>
      <c r="K144" s="185"/>
      <c r="L144" s="190"/>
      <c r="M144" s="191"/>
      <c r="N144" s="192"/>
      <c r="O144" s="192"/>
      <c r="P144" s="192"/>
      <c r="Q144" s="192"/>
      <c r="R144" s="192"/>
      <c r="S144" s="192"/>
      <c r="T144" s="193"/>
      <c r="AT144" s="194" t="s">
        <v>139</v>
      </c>
      <c r="AU144" s="194" t="s">
        <v>82</v>
      </c>
      <c r="AV144" s="11" t="s">
        <v>82</v>
      </c>
      <c r="AW144" s="11" t="s">
        <v>34</v>
      </c>
      <c r="AX144" s="11" t="s">
        <v>80</v>
      </c>
      <c r="AY144" s="194" t="s">
        <v>126</v>
      </c>
    </row>
    <row r="145" spans="2:65" s="1" customFormat="1" ht="16.5" customHeight="1">
      <c r="B145" s="32"/>
      <c r="C145" s="168" t="s">
        <v>203</v>
      </c>
      <c r="D145" s="168" t="s">
        <v>128</v>
      </c>
      <c r="E145" s="169" t="s">
        <v>204</v>
      </c>
      <c r="F145" s="170" t="s">
        <v>205</v>
      </c>
      <c r="G145" s="171" t="s">
        <v>185</v>
      </c>
      <c r="H145" s="172">
        <v>704.8</v>
      </c>
      <c r="I145" s="173"/>
      <c r="J145" s="174">
        <f>ROUND(I145*H145,2)</f>
        <v>0</v>
      </c>
      <c r="K145" s="170" t="s">
        <v>132</v>
      </c>
      <c r="L145" s="36"/>
      <c r="M145" s="175" t="s">
        <v>1</v>
      </c>
      <c r="N145" s="176" t="s">
        <v>43</v>
      </c>
      <c r="O145" s="58"/>
      <c r="P145" s="177">
        <f>O145*H145</f>
        <v>0</v>
      </c>
      <c r="Q145" s="177">
        <v>0</v>
      </c>
      <c r="R145" s="177">
        <f>Q145*H145</f>
        <v>0</v>
      </c>
      <c r="S145" s="177">
        <v>0</v>
      </c>
      <c r="T145" s="178">
        <f>S145*H145</f>
        <v>0</v>
      </c>
      <c r="AR145" s="15" t="s">
        <v>133</v>
      </c>
      <c r="AT145" s="15" t="s">
        <v>128</v>
      </c>
      <c r="AU145" s="15" t="s">
        <v>82</v>
      </c>
      <c r="AY145" s="15" t="s">
        <v>126</v>
      </c>
      <c r="BE145" s="179">
        <f>IF(N145="základní",J145,0)</f>
        <v>0</v>
      </c>
      <c r="BF145" s="179">
        <f>IF(N145="snížená",J145,0)</f>
        <v>0</v>
      </c>
      <c r="BG145" s="179">
        <f>IF(N145="zákl. přenesená",J145,0)</f>
        <v>0</v>
      </c>
      <c r="BH145" s="179">
        <f>IF(N145="sníž. přenesená",J145,0)</f>
        <v>0</v>
      </c>
      <c r="BI145" s="179">
        <f>IF(N145="nulová",J145,0)</f>
        <v>0</v>
      </c>
      <c r="BJ145" s="15" t="s">
        <v>80</v>
      </c>
      <c r="BK145" s="179">
        <f>ROUND(I145*H145,2)</f>
        <v>0</v>
      </c>
      <c r="BL145" s="15" t="s">
        <v>133</v>
      </c>
      <c r="BM145" s="15" t="s">
        <v>206</v>
      </c>
    </row>
    <row r="146" spans="2:65" s="1" customFormat="1" ht="11.25">
      <c r="B146" s="32"/>
      <c r="C146" s="33"/>
      <c r="D146" s="180" t="s">
        <v>135</v>
      </c>
      <c r="E146" s="33"/>
      <c r="F146" s="181" t="s">
        <v>207</v>
      </c>
      <c r="G146" s="33"/>
      <c r="H146" s="33"/>
      <c r="I146" s="97"/>
      <c r="J146" s="33"/>
      <c r="K146" s="33"/>
      <c r="L146" s="36"/>
      <c r="M146" s="182"/>
      <c r="N146" s="58"/>
      <c r="O146" s="58"/>
      <c r="P146" s="58"/>
      <c r="Q146" s="58"/>
      <c r="R146" s="58"/>
      <c r="S146" s="58"/>
      <c r="T146" s="59"/>
      <c r="AT146" s="15" t="s">
        <v>135</v>
      </c>
      <c r="AU146" s="15" t="s">
        <v>82</v>
      </c>
    </row>
    <row r="147" spans="2:65" s="1" customFormat="1" ht="87.75">
      <c r="B147" s="32"/>
      <c r="C147" s="33"/>
      <c r="D147" s="180" t="s">
        <v>137</v>
      </c>
      <c r="E147" s="33"/>
      <c r="F147" s="183" t="s">
        <v>208</v>
      </c>
      <c r="G147" s="33"/>
      <c r="H147" s="33"/>
      <c r="I147" s="97"/>
      <c r="J147" s="33"/>
      <c r="K147" s="33"/>
      <c r="L147" s="36"/>
      <c r="M147" s="182"/>
      <c r="N147" s="58"/>
      <c r="O147" s="58"/>
      <c r="P147" s="58"/>
      <c r="Q147" s="58"/>
      <c r="R147" s="58"/>
      <c r="S147" s="58"/>
      <c r="T147" s="59"/>
      <c r="AT147" s="15" t="s">
        <v>137</v>
      </c>
      <c r="AU147" s="15" t="s">
        <v>82</v>
      </c>
    </row>
    <row r="148" spans="2:65" s="11" customFormat="1" ht="11.25">
      <c r="B148" s="184"/>
      <c r="C148" s="185"/>
      <c r="D148" s="180" t="s">
        <v>139</v>
      </c>
      <c r="E148" s="186" t="s">
        <v>1</v>
      </c>
      <c r="F148" s="187" t="s">
        <v>209</v>
      </c>
      <c r="G148" s="185"/>
      <c r="H148" s="188">
        <v>704.8</v>
      </c>
      <c r="I148" s="189"/>
      <c r="J148" s="185"/>
      <c r="K148" s="185"/>
      <c r="L148" s="190"/>
      <c r="M148" s="191"/>
      <c r="N148" s="192"/>
      <c r="O148" s="192"/>
      <c r="P148" s="192"/>
      <c r="Q148" s="192"/>
      <c r="R148" s="192"/>
      <c r="S148" s="192"/>
      <c r="T148" s="193"/>
      <c r="AT148" s="194" t="s">
        <v>139</v>
      </c>
      <c r="AU148" s="194" t="s">
        <v>82</v>
      </c>
      <c r="AV148" s="11" t="s">
        <v>82</v>
      </c>
      <c r="AW148" s="11" t="s">
        <v>34</v>
      </c>
      <c r="AX148" s="11" t="s">
        <v>80</v>
      </c>
      <c r="AY148" s="194" t="s">
        <v>126</v>
      </c>
    </row>
    <row r="149" spans="2:65" s="1" customFormat="1" ht="16.5" customHeight="1">
      <c r="B149" s="32"/>
      <c r="C149" s="168" t="s">
        <v>210</v>
      </c>
      <c r="D149" s="168" t="s">
        <v>128</v>
      </c>
      <c r="E149" s="169" t="s">
        <v>211</v>
      </c>
      <c r="F149" s="170" t="s">
        <v>212</v>
      </c>
      <c r="G149" s="171" t="s">
        <v>185</v>
      </c>
      <c r="H149" s="172">
        <v>136</v>
      </c>
      <c r="I149" s="173"/>
      <c r="J149" s="174">
        <f>ROUND(I149*H149,2)</f>
        <v>0</v>
      </c>
      <c r="K149" s="170" t="s">
        <v>132</v>
      </c>
      <c r="L149" s="36"/>
      <c r="M149" s="175" t="s">
        <v>1</v>
      </c>
      <c r="N149" s="176" t="s">
        <v>43</v>
      </c>
      <c r="O149" s="58"/>
      <c r="P149" s="177">
        <f>O149*H149</f>
        <v>0</v>
      </c>
      <c r="Q149" s="177">
        <v>0</v>
      </c>
      <c r="R149" s="177">
        <f>Q149*H149</f>
        <v>0</v>
      </c>
      <c r="S149" s="177">
        <v>0</v>
      </c>
      <c r="T149" s="178">
        <f>S149*H149</f>
        <v>0</v>
      </c>
      <c r="AR149" s="15" t="s">
        <v>133</v>
      </c>
      <c r="AT149" s="15" t="s">
        <v>128</v>
      </c>
      <c r="AU149" s="15" t="s">
        <v>82</v>
      </c>
      <c r="AY149" s="15" t="s">
        <v>126</v>
      </c>
      <c r="BE149" s="179">
        <f>IF(N149="základní",J149,0)</f>
        <v>0</v>
      </c>
      <c r="BF149" s="179">
        <f>IF(N149="snížená",J149,0)</f>
        <v>0</v>
      </c>
      <c r="BG149" s="179">
        <f>IF(N149="zákl. přenesená",J149,0)</f>
        <v>0</v>
      </c>
      <c r="BH149" s="179">
        <f>IF(N149="sníž. přenesená",J149,0)</f>
        <v>0</v>
      </c>
      <c r="BI149" s="179">
        <f>IF(N149="nulová",J149,0)</f>
        <v>0</v>
      </c>
      <c r="BJ149" s="15" t="s">
        <v>80</v>
      </c>
      <c r="BK149" s="179">
        <f>ROUND(I149*H149,2)</f>
        <v>0</v>
      </c>
      <c r="BL149" s="15" t="s">
        <v>133</v>
      </c>
      <c r="BM149" s="15" t="s">
        <v>213</v>
      </c>
    </row>
    <row r="150" spans="2:65" s="1" customFormat="1" ht="11.25">
      <c r="B150" s="32"/>
      <c r="C150" s="33"/>
      <c r="D150" s="180" t="s">
        <v>135</v>
      </c>
      <c r="E150" s="33"/>
      <c r="F150" s="181" t="s">
        <v>214</v>
      </c>
      <c r="G150" s="33"/>
      <c r="H150" s="33"/>
      <c r="I150" s="97"/>
      <c r="J150" s="33"/>
      <c r="K150" s="33"/>
      <c r="L150" s="36"/>
      <c r="M150" s="182"/>
      <c r="N150" s="58"/>
      <c r="O150" s="58"/>
      <c r="P150" s="58"/>
      <c r="Q150" s="58"/>
      <c r="R150" s="58"/>
      <c r="S150" s="58"/>
      <c r="T150" s="59"/>
      <c r="AT150" s="15" t="s">
        <v>135</v>
      </c>
      <c r="AU150" s="15" t="s">
        <v>82</v>
      </c>
    </row>
    <row r="151" spans="2:65" s="1" customFormat="1" ht="68.25">
      <c r="B151" s="32"/>
      <c r="C151" s="33"/>
      <c r="D151" s="180" t="s">
        <v>137</v>
      </c>
      <c r="E151" s="33"/>
      <c r="F151" s="183" t="s">
        <v>215</v>
      </c>
      <c r="G151" s="33"/>
      <c r="H151" s="33"/>
      <c r="I151" s="97"/>
      <c r="J151" s="33"/>
      <c r="K151" s="33"/>
      <c r="L151" s="36"/>
      <c r="M151" s="182"/>
      <c r="N151" s="58"/>
      <c r="O151" s="58"/>
      <c r="P151" s="58"/>
      <c r="Q151" s="58"/>
      <c r="R151" s="58"/>
      <c r="S151" s="58"/>
      <c r="T151" s="59"/>
      <c r="AT151" s="15" t="s">
        <v>137</v>
      </c>
      <c r="AU151" s="15" t="s">
        <v>82</v>
      </c>
    </row>
    <row r="152" spans="2:65" s="11" customFormat="1" ht="11.25">
      <c r="B152" s="184"/>
      <c r="C152" s="185"/>
      <c r="D152" s="180" t="s">
        <v>139</v>
      </c>
      <c r="E152" s="186" t="s">
        <v>1</v>
      </c>
      <c r="F152" s="187" t="s">
        <v>189</v>
      </c>
      <c r="G152" s="185"/>
      <c r="H152" s="188">
        <v>136</v>
      </c>
      <c r="I152" s="189"/>
      <c r="J152" s="185"/>
      <c r="K152" s="185"/>
      <c r="L152" s="190"/>
      <c r="M152" s="191"/>
      <c r="N152" s="192"/>
      <c r="O152" s="192"/>
      <c r="P152" s="192"/>
      <c r="Q152" s="192"/>
      <c r="R152" s="192"/>
      <c r="S152" s="192"/>
      <c r="T152" s="193"/>
      <c r="AT152" s="194" t="s">
        <v>139</v>
      </c>
      <c r="AU152" s="194" t="s">
        <v>82</v>
      </c>
      <c r="AV152" s="11" t="s">
        <v>82</v>
      </c>
      <c r="AW152" s="11" t="s">
        <v>34</v>
      </c>
      <c r="AX152" s="11" t="s">
        <v>80</v>
      </c>
      <c r="AY152" s="194" t="s">
        <v>126</v>
      </c>
    </row>
    <row r="153" spans="2:65" s="1" customFormat="1" ht="16.5" customHeight="1">
      <c r="B153" s="32"/>
      <c r="C153" s="206" t="s">
        <v>216</v>
      </c>
      <c r="D153" s="206" t="s">
        <v>197</v>
      </c>
      <c r="E153" s="207" t="s">
        <v>217</v>
      </c>
      <c r="F153" s="208" t="s">
        <v>218</v>
      </c>
      <c r="G153" s="209" t="s">
        <v>219</v>
      </c>
      <c r="H153" s="210">
        <v>12.24</v>
      </c>
      <c r="I153" s="211"/>
      <c r="J153" s="212">
        <f>ROUND(I153*H153,2)</f>
        <v>0</v>
      </c>
      <c r="K153" s="208" t="s">
        <v>132</v>
      </c>
      <c r="L153" s="213"/>
      <c r="M153" s="214" t="s">
        <v>1</v>
      </c>
      <c r="N153" s="215" t="s">
        <v>43</v>
      </c>
      <c r="O153" s="58"/>
      <c r="P153" s="177">
        <f>O153*H153</f>
        <v>0</v>
      </c>
      <c r="Q153" s="177">
        <v>1</v>
      </c>
      <c r="R153" s="177">
        <f>Q153*H153</f>
        <v>12.24</v>
      </c>
      <c r="S153" s="177">
        <v>0</v>
      </c>
      <c r="T153" s="178">
        <f>S153*H153</f>
        <v>0</v>
      </c>
      <c r="AR153" s="15" t="s">
        <v>182</v>
      </c>
      <c r="AT153" s="15" t="s">
        <v>197</v>
      </c>
      <c r="AU153" s="15" t="s">
        <v>82</v>
      </c>
      <c r="AY153" s="15" t="s">
        <v>126</v>
      </c>
      <c r="BE153" s="179">
        <f>IF(N153="základní",J153,0)</f>
        <v>0</v>
      </c>
      <c r="BF153" s="179">
        <f>IF(N153="snížená",J153,0)</f>
        <v>0</v>
      </c>
      <c r="BG153" s="179">
        <f>IF(N153="zákl. přenesená",J153,0)</f>
        <v>0</v>
      </c>
      <c r="BH153" s="179">
        <f>IF(N153="sníž. přenesená",J153,0)</f>
        <v>0</v>
      </c>
      <c r="BI153" s="179">
        <f>IF(N153="nulová",J153,0)</f>
        <v>0</v>
      </c>
      <c r="BJ153" s="15" t="s">
        <v>80</v>
      </c>
      <c r="BK153" s="179">
        <f>ROUND(I153*H153,2)</f>
        <v>0</v>
      </c>
      <c r="BL153" s="15" t="s">
        <v>133</v>
      </c>
      <c r="BM153" s="15" t="s">
        <v>220</v>
      </c>
    </row>
    <row r="154" spans="2:65" s="1" customFormat="1" ht="11.25">
      <c r="B154" s="32"/>
      <c r="C154" s="33"/>
      <c r="D154" s="180" t="s">
        <v>135</v>
      </c>
      <c r="E154" s="33"/>
      <c r="F154" s="181" t="s">
        <v>218</v>
      </c>
      <c r="G154" s="33"/>
      <c r="H154" s="33"/>
      <c r="I154" s="97"/>
      <c r="J154" s="33"/>
      <c r="K154" s="33"/>
      <c r="L154" s="36"/>
      <c r="M154" s="182"/>
      <c r="N154" s="58"/>
      <c r="O154" s="58"/>
      <c r="P154" s="58"/>
      <c r="Q154" s="58"/>
      <c r="R154" s="58"/>
      <c r="S154" s="58"/>
      <c r="T154" s="59"/>
      <c r="AT154" s="15" t="s">
        <v>135</v>
      </c>
      <c r="AU154" s="15" t="s">
        <v>82</v>
      </c>
    </row>
    <row r="155" spans="2:65" s="1" customFormat="1" ht="19.5">
      <c r="B155" s="32"/>
      <c r="C155" s="33"/>
      <c r="D155" s="180" t="s">
        <v>221</v>
      </c>
      <c r="E155" s="33"/>
      <c r="F155" s="183" t="s">
        <v>222</v>
      </c>
      <c r="G155" s="33"/>
      <c r="H155" s="33"/>
      <c r="I155" s="97"/>
      <c r="J155" s="33"/>
      <c r="K155" s="33"/>
      <c r="L155" s="36"/>
      <c r="M155" s="182"/>
      <c r="N155" s="58"/>
      <c r="O155" s="58"/>
      <c r="P155" s="58"/>
      <c r="Q155" s="58"/>
      <c r="R155" s="58"/>
      <c r="S155" s="58"/>
      <c r="T155" s="59"/>
      <c r="AT155" s="15" t="s">
        <v>221</v>
      </c>
      <c r="AU155" s="15" t="s">
        <v>82</v>
      </c>
    </row>
    <row r="156" spans="2:65" s="11" customFormat="1" ht="11.25">
      <c r="B156" s="184"/>
      <c r="C156" s="185"/>
      <c r="D156" s="180" t="s">
        <v>139</v>
      </c>
      <c r="E156" s="186" t="s">
        <v>1</v>
      </c>
      <c r="F156" s="187" t="s">
        <v>223</v>
      </c>
      <c r="G156" s="185"/>
      <c r="H156" s="188">
        <v>20.399999999999999</v>
      </c>
      <c r="I156" s="189"/>
      <c r="J156" s="185"/>
      <c r="K156" s="185"/>
      <c r="L156" s="190"/>
      <c r="M156" s="191"/>
      <c r="N156" s="192"/>
      <c r="O156" s="192"/>
      <c r="P156" s="192"/>
      <c r="Q156" s="192"/>
      <c r="R156" s="192"/>
      <c r="S156" s="192"/>
      <c r="T156" s="193"/>
      <c r="AT156" s="194" t="s">
        <v>139</v>
      </c>
      <c r="AU156" s="194" t="s">
        <v>82</v>
      </c>
      <c r="AV156" s="11" t="s">
        <v>82</v>
      </c>
      <c r="AW156" s="11" t="s">
        <v>34</v>
      </c>
      <c r="AX156" s="11" t="s">
        <v>72</v>
      </c>
      <c r="AY156" s="194" t="s">
        <v>126</v>
      </c>
    </row>
    <row r="157" spans="2:65" s="11" customFormat="1" ht="11.25">
      <c r="B157" s="184"/>
      <c r="C157" s="185"/>
      <c r="D157" s="180" t="s">
        <v>139</v>
      </c>
      <c r="E157" s="186" t="s">
        <v>1</v>
      </c>
      <c r="F157" s="187" t="s">
        <v>224</v>
      </c>
      <c r="G157" s="185"/>
      <c r="H157" s="188">
        <v>-13.6</v>
      </c>
      <c r="I157" s="189"/>
      <c r="J157" s="185"/>
      <c r="K157" s="185"/>
      <c r="L157" s="190"/>
      <c r="M157" s="191"/>
      <c r="N157" s="192"/>
      <c r="O157" s="192"/>
      <c r="P157" s="192"/>
      <c r="Q157" s="192"/>
      <c r="R157" s="192"/>
      <c r="S157" s="192"/>
      <c r="T157" s="193"/>
      <c r="AT157" s="194" t="s">
        <v>139</v>
      </c>
      <c r="AU157" s="194" t="s">
        <v>82</v>
      </c>
      <c r="AV157" s="11" t="s">
        <v>82</v>
      </c>
      <c r="AW157" s="11" t="s">
        <v>34</v>
      </c>
      <c r="AX157" s="11" t="s">
        <v>72</v>
      </c>
      <c r="AY157" s="194" t="s">
        <v>126</v>
      </c>
    </row>
    <row r="158" spans="2:65" s="12" customFormat="1" ht="11.25">
      <c r="B158" s="195"/>
      <c r="C158" s="196"/>
      <c r="D158" s="180" t="s">
        <v>139</v>
      </c>
      <c r="E158" s="197" t="s">
        <v>1</v>
      </c>
      <c r="F158" s="198" t="s">
        <v>167</v>
      </c>
      <c r="G158" s="196"/>
      <c r="H158" s="199">
        <v>6.7999999999999989</v>
      </c>
      <c r="I158" s="200"/>
      <c r="J158" s="196"/>
      <c r="K158" s="196"/>
      <c r="L158" s="201"/>
      <c r="M158" s="202"/>
      <c r="N158" s="203"/>
      <c r="O158" s="203"/>
      <c r="P158" s="203"/>
      <c r="Q158" s="203"/>
      <c r="R158" s="203"/>
      <c r="S158" s="203"/>
      <c r="T158" s="204"/>
      <c r="AT158" s="205" t="s">
        <v>139</v>
      </c>
      <c r="AU158" s="205" t="s">
        <v>82</v>
      </c>
      <c r="AV158" s="12" t="s">
        <v>133</v>
      </c>
      <c r="AW158" s="12" t="s">
        <v>34</v>
      </c>
      <c r="AX158" s="12" t="s">
        <v>80</v>
      </c>
      <c r="AY158" s="205" t="s">
        <v>126</v>
      </c>
    </row>
    <row r="159" spans="2:65" s="11" customFormat="1" ht="11.25">
      <c r="B159" s="184"/>
      <c r="C159" s="185"/>
      <c r="D159" s="180" t="s">
        <v>139</v>
      </c>
      <c r="E159" s="185"/>
      <c r="F159" s="187" t="s">
        <v>225</v>
      </c>
      <c r="G159" s="185"/>
      <c r="H159" s="188">
        <v>12.24</v>
      </c>
      <c r="I159" s="189"/>
      <c r="J159" s="185"/>
      <c r="K159" s="185"/>
      <c r="L159" s="190"/>
      <c r="M159" s="191"/>
      <c r="N159" s="192"/>
      <c r="O159" s="192"/>
      <c r="P159" s="192"/>
      <c r="Q159" s="192"/>
      <c r="R159" s="192"/>
      <c r="S159" s="192"/>
      <c r="T159" s="193"/>
      <c r="AT159" s="194" t="s">
        <v>139</v>
      </c>
      <c r="AU159" s="194" t="s">
        <v>82</v>
      </c>
      <c r="AV159" s="11" t="s">
        <v>82</v>
      </c>
      <c r="AW159" s="11" t="s">
        <v>4</v>
      </c>
      <c r="AX159" s="11" t="s">
        <v>80</v>
      </c>
      <c r="AY159" s="194" t="s">
        <v>126</v>
      </c>
    </row>
    <row r="160" spans="2:65" s="1" customFormat="1" ht="16.5" customHeight="1">
      <c r="B160" s="32"/>
      <c r="C160" s="168" t="s">
        <v>226</v>
      </c>
      <c r="D160" s="168" t="s">
        <v>128</v>
      </c>
      <c r="E160" s="169" t="s">
        <v>227</v>
      </c>
      <c r="F160" s="170" t="s">
        <v>228</v>
      </c>
      <c r="G160" s="171" t="s">
        <v>185</v>
      </c>
      <c r="H160" s="172">
        <v>136</v>
      </c>
      <c r="I160" s="173"/>
      <c r="J160" s="174">
        <f>ROUND(I160*H160,2)</f>
        <v>0</v>
      </c>
      <c r="K160" s="170" t="s">
        <v>132</v>
      </c>
      <c r="L160" s="36"/>
      <c r="M160" s="175" t="s">
        <v>1</v>
      </c>
      <c r="N160" s="176" t="s">
        <v>43</v>
      </c>
      <c r="O160" s="58"/>
      <c r="P160" s="177">
        <f>O160*H160</f>
        <v>0</v>
      </c>
      <c r="Q160" s="177">
        <v>0</v>
      </c>
      <c r="R160" s="177">
        <f>Q160*H160</f>
        <v>0</v>
      </c>
      <c r="S160" s="177">
        <v>0</v>
      </c>
      <c r="T160" s="178">
        <f>S160*H160</f>
        <v>0</v>
      </c>
      <c r="AR160" s="15" t="s">
        <v>133</v>
      </c>
      <c r="AT160" s="15" t="s">
        <v>128</v>
      </c>
      <c r="AU160" s="15" t="s">
        <v>82</v>
      </c>
      <c r="AY160" s="15" t="s">
        <v>126</v>
      </c>
      <c r="BE160" s="179">
        <f>IF(N160="základní",J160,0)</f>
        <v>0</v>
      </c>
      <c r="BF160" s="179">
        <f>IF(N160="snížená",J160,0)</f>
        <v>0</v>
      </c>
      <c r="BG160" s="179">
        <f>IF(N160="zákl. přenesená",J160,0)</f>
        <v>0</v>
      </c>
      <c r="BH160" s="179">
        <f>IF(N160="sníž. přenesená",J160,0)</f>
        <v>0</v>
      </c>
      <c r="BI160" s="179">
        <f>IF(N160="nulová",J160,0)</f>
        <v>0</v>
      </c>
      <c r="BJ160" s="15" t="s">
        <v>80</v>
      </c>
      <c r="BK160" s="179">
        <f>ROUND(I160*H160,2)</f>
        <v>0</v>
      </c>
      <c r="BL160" s="15" t="s">
        <v>133</v>
      </c>
      <c r="BM160" s="15" t="s">
        <v>229</v>
      </c>
    </row>
    <row r="161" spans="2:65" s="1" customFormat="1" ht="11.25">
      <c r="B161" s="32"/>
      <c r="C161" s="33"/>
      <c r="D161" s="180" t="s">
        <v>135</v>
      </c>
      <c r="E161" s="33"/>
      <c r="F161" s="181" t="s">
        <v>230</v>
      </c>
      <c r="G161" s="33"/>
      <c r="H161" s="33"/>
      <c r="I161" s="97"/>
      <c r="J161" s="33"/>
      <c r="K161" s="33"/>
      <c r="L161" s="36"/>
      <c r="M161" s="182"/>
      <c r="N161" s="58"/>
      <c r="O161" s="58"/>
      <c r="P161" s="58"/>
      <c r="Q161" s="58"/>
      <c r="R161" s="58"/>
      <c r="S161" s="58"/>
      <c r="T161" s="59"/>
      <c r="AT161" s="15" t="s">
        <v>135</v>
      </c>
      <c r="AU161" s="15" t="s">
        <v>82</v>
      </c>
    </row>
    <row r="162" spans="2:65" s="1" customFormat="1" ht="68.25">
      <c r="B162" s="32"/>
      <c r="C162" s="33"/>
      <c r="D162" s="180" t="s">
        <v>137</v>
      </c>
      <c r="E162" s="33"/>
      <c r="F162" s="183" t="s">
        <v>231</v>
      </c>
      <c r="G162" s="33"/>
      <c r="H162" s="33"/>
      <c r="I162" s="97"/>
      <c r="J162" s="33"/>
      <c r="K162" s="33"/>
      <c r="L162" s="36"/>
      <c r="M162" s="182"/>
      <c r="N162" s="58"/>
      <c r="O162" s="58"/>
      <c r="P162" s="58"/>
      <c r="Q162" s="58"/>
      <c r="R162" s="58"/>
      <c r="S162" s="58"/>
      <c r="T162" s="59"/>
      <c r="AT162" s="15" t="s">
        <v>137</v>
      </c>
      <c r="AU162" s="15" t="s">
        <v>82</v>
      </c>
    </row>
    <row r="163" spans="2:65" s="11" customFormat="1" ht="11.25">
      <c r="B163" s="184"/>
      <c r="C163" s="185"/>
      <c r="D163" s="180" t="s">
        <v>139</v>
      </c>
      <c r="E163" s="186" t="s">
        <v>1</v>
      </c>
      <c r="F163" s="187" t="s">
        <v>189</v>
      </c>
      <c r="G163" s="185"/>
      <c r="H163" s="188">
        <v>136</v>
      </c>
      <c r="I163" s="189"/>
      <c r="J163" s="185"/>
      <c r="K163" s="185"/>
      <c r="L163" s="190"/>
      <c r="M163" s="191"/>
      <c r="N163" s="192"/>
      <c r="O163" s="192"/>
      <c r="P163" s="192"/>
      <c r="Q163" s="192"/>
      <c r="R163" s="192"/>
      <c r="S163" s="192"/>
      <c r="T163" s="193"/>
      <c r="AT163" s="194" t="s">
        <v>139</v>
      </c>
      <c r="AU163" s="194" t="s">
        <v>82</v>
      </c>
      <c r="AV163" s="11" t="s">
        <v>82</v>
      </c>
      <c r="AW163" s="11" t="s">
        <v>34</v>
      </c>
      <c r="AX163" s="11" t="s">
        <v>80</v>
      </c>
      <c r="AY163" s="194" t="s">
        <v>126</v>
      </c>
    </row>
    <row r="164" spans="2:65" s="1" customFormat="1" ht="16.5" customHeight="1">
      <c r="B164" s="32"/>
      <c r="C164" s="168" t="s">
        <v>8</v>
      </c>
      <c r="D164" s="168" t="s">
        <v>128</v>
      </c>
      <c r="E164" s="169" t="s">
        <v>232</v>
      </c>
      <c r="F164" s="170" t="s">
        <v>233</v>
      </c>
      <c r="G164" s="171" t="s">
        <v>185</v>
      </c>
      <c r="H164" s="172">
        <v>272</v>
      </c>
      <c r="I164" s="173"/>
      <c r="J164" s="174">
        <f>ROUND(I164*H164,2)</f>
        <v>0</v>
      </c>
      <c r="K164" s="170" t="s">
        <v>132</v>
      </c>
      <c r="L164" s="36"/>
      <c r="M164" s="175" t="s">
        <v>1</v>
      </c>
      <c r="N164" s="176" t="s">
        <v>43</v>
      </c>
      <c r="O164" s="58"/>
      <c r="P164" s="177">
        <f>O164*H164</f>
        <v>0</v>
      </c>
      <c r="Q164" s="177">
        <v>0</v>
      </c>
      <c r="R164" s="177">
        <f>Q164*H164</f>
        <v>0</v>
      </c>
      <c r="S164" s="177">
        <v>0</v>
      </c>
      <c r="T164" s="178">
        <f>S164*H164</f>
        <v>0</v>
      </c>
      <c r="AR164" s="15" t="s">
        <v>133</v>
      </c>
      <c r="AT164" s="15" t="s">
        <v>128</v>
      </c>
      <c r="AU164" s="15" t="s">
        <v>82</v>
      </c>
      <c r="AY164" s="15" t="s">
        <v>126</v>
      </c>
      <c r="BE164" s="179">
        <f>IF(N164="základní",J164,0)</f>
        <v>0</v>
      </c>
      <c r="BF164" s="179">
        <f>IF(N164="snížená",J164,0)</f>
        <v>0</v>
      </c>
      <c r="BG164" s="179">
        <f>IF(N164="zákl. přenesená",J164,0)</f>
        <v>0</v>
      </c>
      <c r="BH164" s="179">
        <f>IF(N164="sníž. přenesená",J164,0)</f>
        <v>0</v>
      </c>
      <c r="BI164" s="179">
        <f>IF(N164="nulová",J164,0)</f>
        <v>0</v>
      </c>
      <c r="BJ164" s="15" t="s">
        <v>80</v>
      </c>
      <c r="BK164" s="179">
        <f>ROUND(I164*H164,2)</f>
        <v>0</v>
      </c>
      <c r="BL164" s="15" t="s">
        <v>133</v>
      </c>
      <c r="BM164" s="15" t="s">
        <v>234</v>
      </c>
    </row>
    <row r="165" spans="2:65" s="1" customFormat="1" ht="19.5">
      <c r="B165" s="32"/>
      <c r="C165" s="33"/>
      <c r="D165" s="180" t="s">
        <v>135</v>
      </c>
      <c r="E165" s="33"/>
      <c r="F165" s="181" t="s">
        <v>235</v>
      </c>
      <c r="G165" s="33"/>
      <c r="H165" s="33"/>
      <c r="I165" s="97"/>
      <c r="J165" s="33"/>
      <c r="K165" s="33"/>
      <c r="L165" s="36"/>
      <c r="M165" s="182"/>
      <c r="N165" s="58"/>
      <c r="O165" s="58"/>
      <c r="P165" s="58"/>
      <c r="Q165" s="58"/>
      <c r="R165" s="58"/>
      <c r="S165" s="58"/>
      <c r="T165" s="59"/>
      <c r="AT165" s="15" t="s">
        <v>135</v>
      </c>
      <c r="AU165" s="15" t="s">
        <v>82</v>
      </c>
    </row>
    <row r="166" spans="2:65" s="1" customFormat="1" ht="78">
      <c r="B166" s="32"/>
      <c r="C166" s="33"/>
      <c r="D166" s="180" t="s">
        <v>137</v>
      </c>
      <c r="E166" s="33"/>
      <c r="F166" s="183" t="s">
        <v>236</v>
      </c>
      <c r="G166" s="33"/>
      <c r="H166" s="33"/>
      <c r="I166" s="97"/>
      <c r="J166" s="33"/>
      <c r="K166" s="33"/>
      <c r="L166" s="36"/>
      <c r="M166" s="182"/>
      <c r="N166" s="58"/>
      <c r="O166" s="58"/>
      <c r="P166" s="58"/>
      <c r="Q166" s="58"/>
      <c r="R166" s="58"/>
      <c r="S166" s="58"/>
      <c r="T166" s="59"/>
      <c r="AT166" s="15" t="s">
        <v>137</v>
      </c>
      <c r="AU166" s="15" t="s">
        <v>82</v>
      </c>
    </row>
    <row r="167" spans="2:65" s="1" customFormat="1" ht="19.5">
      <c r="B167" s="32"/>
      <c r="C167" s="33"/>
      <c r="D167" s="180" t="s">
        <v>221</v>
      </c>
      <c r="E167" s="33"/>
      <c r="F167" s="183" t="s">
        <v>237</v>
      </c>
      <c r="G167" s="33"/>
      <c r="H167" s="33"/>
      <c r="I167" s="97"/>
      <c r="J167" s="33"/>
      <c r="K167" s="33"/>
      <c r="L167" s="36"/>
      <c r="M167" s="182"/>
      <c r="N167" s="58"/>
      <c r="O167" s="58"/>
      <c r="P167" s="58"/>
      <c r="Q167" s="58"/>
      <c r="R167" s="58"/>
      <c r="S167" s="58"/>
      <c r="T167" s="59"/>
      <c r="AT167" s="15" t="s">
        <v>221</v>
      </c>
      <c r="AU167" s="15" t="s">
        <v>82</v>
      </c>
    </row>
    <row r="168" spans="2:65" s="11" customFormat="1" ht="11.25">
      <c r="B168" s="184"/>
      <c r="C168" s="185"/>
      <c r="D168" s="180" t="s">
        <v>139</v>
      </c>
      <c r="E168" s="186" t="s">
        <v>1</v>
      </c>
      <c r="F168" s="187" t="s">
        <v>238</v>
      </c>
      <c r="G168" s="185"/>
      <c r="H168" s="188">
        <v>272</v>
      </c>
      <c r="I168" s="189"/>
      <c r="J168" s="185"/>
      <c r="K168" s="185"/>
      <c r="L168" s="190"/>
      <c r="M168" s="191"/>
      <c r="N168" s="192"/>
      <c r="O168" s="192"/>
      <c r="P168" s="192"/>
      <c r="Q168" s="192"/>
      <c r="R168" s="192"/>
      <c r="S168" s="192"/>
      <c r="T168" s="193"/>
      <c r="AT168" s="194" t="s">
        <v>139</v>
      </c>
      <c r="AU168" s="194" t="s">
        <v>82</v>
      </c>
      <c r="AV168" s="11" t="s">
        <v>82</v>
      </c>
      <c r="AW168" s="11" t="s">
        <v>34</v>
      </c>
      <c r="AX168" s="11" t="s">
        <v>80</v>
      </c>
      <c r="AY168" s="194" t="s">
        <v>126</v>
      </c>
    </row>
    <row r="169" spans="2:65" s="1" customFormat="1" ht="16.5" customHeight="1">
      <c r="B169" s="32"/>
      <c r="C169" s="168" t="s">
        <v>239</v>
      </c>
      <c r="D169" s="168" t="s">
        <v>128</v>
      </c>
      <c r="E169" s="169" t="s">
        <v>240</v>
      </c>
      <c r="F169" s="170" t="s">
        <v>241</v>
      </c>
      <c r="G169" s="171" t="s">
        <v>242</v>
      </c>
      <c r="H169" s="172">
        <v>6</v>
      </c>
      <c r="I169" s="173"/>
      <c r="J169" s="174">
        <f>ROUND(I169*H169,2)</f>
        <v>0</v>
      </c>
      <c r="K169" s="170" t="s">
        <v>132</v>
      </c>
      <c r="L169" s="36"/>
      <c r="M169" s="175" t="s">
        <v>1</v>
      </c>
      <c r="N169" s="176" t="s">
        <v>43</v>
      </c>
      <c r="O169" s="58"/>
      <c r="P169" s="177">
        <f>O169*H169</f>
        <v>0</v>
      </c>
      <c r="Q169" s="177">
        <v>0</v>
      </c>
      <c r="R169" s="177">
        <f>Q169*H169</f>
        <v>0</v>
      </c>
      <c r="S169" s="177">
        <v>0</v>
      </c>
      <c r="T169" s="178">
        <f>S169*H169</f>
        <v>0</v>
      </c>
      <c r="AR169" s="15" t="s">
        <v>133</v>
      </c>
      <c r="AT169" s="15" t="s">
        <v>128</v>
      </c>
      <c r="AU169" s="15" t="s">
        <v>82</v>
      </c>
      <c r="AY169" s="15" t="s">
        <v>126</v>
      </c>
      <c r="BE169" s="179">
        <f>IF(N169="základní",J169,0)</f>
        <v>0</v>
      </c>
      <c r="BF169" s="179">
        <f>IF(N169="snížená",J169,0)</f>
        <v>0</v>
      </c>
      <c r="BG169" s="179">
        <f>IF(N169="zákl. přenesená",J169,0)</f>
        <v>0</v>
      </c>
      <c r="BH169" s="179">
        <f>IF(N169="sníž. přenesená",J169,0)</f>
        <v>0</v>
      </c>
      <c r="BI169" s="179">
        <f>IF(N169="nulová",J169,0)</f>
        <v>0</v>
      </c>
      <c r="BJ169" s="15" t="s">
        <v>80</v>
      </c>
      <c r="BK169" s="179">
        <f>ROUND(I169*H169,2)</f>
        <v>0</v>
      </c>
      <c r="BL169" s="15" t="s">
        <v>133</v>
      </c>
      <c r="BM169" s="15" t="s">
        <v>243</v>
      </c>
    </row>
    <row r="170" spans="2:65" s="1" customFormat="1" ht="11.25">
      <c r="B170" s="32"/>
      <c r="C170" s="33"/>
      <c r="D170" s="180" t="s">
        <v>135</v>
      </c>
      <c r="E170" s="33"/>
      <c r="F170" s="181" t="s">
        <v>244</v>
      </c>
      <c r="G170" s="33"/>
      <c r="H170" s="33"/>
      <c r="I170" s="97"/>
      <c r="J170" s="33"/>
      <c r="K170" s="33"/>
      <c r="L170" s="36"/>
      <c r="M170" s="182"/>
      <c r="N170" s="58"/>
      <c r="O170" s="58"/>
      <c r="P170" s="58"/>
      <c r="Q170" s="58"/>
      <c r="R170" s="58"/>
      <c r="S170" s="58"/>
      <c r="T170" s="59"/>
      <c r="AT170" s="15" t="s">
        <v>135</v>
      </c>
      <c r="AU170" s="15" t="s">
        <v>82</v>
      </c>
    </row>
    <row r="171" spans="2:65" s="1" customFormat="1" ht="58.5">
      <c r="B171" s="32"/>
      <c r="C171" s="33"/>
      <c r="D171" s="180" t="s">
        <v>137</v>
      </c>
      <c r="E171" s="33"/>
      <c r="F171" s="183" t="s">
        <v>245</v>
      </c>
      <c r="G171" s="33"/>
      <c r="H171" s="33"/>
      <c r="I171" s="97"/>
      <c r="J171" s="33"/>
      <c r="K171" s="33"/>
      <c r="L171" s="36"/>
      <c r="M171" s="182"/>
      <c r="N171" s="58"/>
      <c r="O171" s="58"/>
      <c r="P171" s="58"/>
      <c r="Q171" s="58"/>
      <c r="R171" s="58"/>
      <c r="S171" s="58"/>
      <c r="T171" s="59"/>
      <c r="AT171" s="15" t="s">
        <v>137</v>
      </c>
      <c r="AU171" s="15" t="s">
        <v>82</v>
      </c>
    </row>
    <row r="172" spans="2:65" s="11" customFormat="1" ht="11.25">
      <c r="B172" s="184"/>
      <c r="C172" s="185"/>
      <c r="D172" s="180" t="s">
        <v>139</v>
      </c>
      <c r="E172" s="186" t="s">
        <v>1</v>
      </c>
      <c r="F172" s="187" t="s">
        <v>168</v>
      </c>
      <c r="G172" s="185"/>
      <c r="H172" s="188">
        <v>6</v>
      </c>
      <c r="I172" s="189"/>
      <c r="J172" s="185"/>
      <c r="K172" s="185"/>
      <c r="L172" s="190"/>
      <c r="M172" s="191"/>
      <c r="N172" s="192"/>
      <c r="O172" s="192"/>
      <c r="P172" s="192"/>
      <c r="Q172" s="192"/>
      <c r="R172" s="192"/>
      <c r="S172" s="192"/>
      <c r="T172" s="193"/>
      <c r="AT172" s="194" t="s">
        <v>139</v>
      </c>
      <c r="AU172" s="194" t="s">
        <v>82</v>
      </c>
      <c r="AV172" s="11" t="s">
        <v>82</v>
      </c>
      <c r="AW172" s="11" t="s">
        <v>34</v>
      </c>
      <c r="AX172" s="11" t="s">
        <v>80</v>
      </c>
      <c r="AY172" s="194" t="s">
        <v>126</v>
      </c>
    </row>
    <row r="173" spans="2:65" s="1" customFormat="1" ht="16.5" customHeight="1">
      <c r="B173" s="32"/>
      <c r="C173" s="168" t="s">
        <v>246</v>
      </c>
      <c r="D173" s="168" t="s">
        <v>128</v>
      </c>
      <c r="E173" s="169" t="s">
        <v>247</v>
      </c>
      <c r="F173" s="170" t="s">
        <v>248</v>
      </c>
      <c r="G173" s="171" t="s">
        <v>242</v>
      </c>
      <c r="H173" s="172">
        <v>6</v>
      </c>
      <c r="I173" s="173"/>
      <c r="J173" s="174">
        <f>ROUND(I173*H173,2)</f>
        <v>0</v>
      </c>
      <c r="K173" s="170" t="s">
        <v>132</v>
      </c>
      <c r="L173" s="36"/>
      <c r="M173" s="175" t="s">
        <v>1</v>
      </c>
      <c r="N173" s="176" t="s">
        <v>43</v>
      </c>
      <c r="O173" s="58"/>
      <c r="P173" s="177">
        <f>O173*H173</f>
        <v>0</v>
      </c>
      <c r="Q173" s="177">
        <v>2.989E-2</v>
      </c>
      <c r="R173" s="177">
        <f>Q173*H173</f>
        <v>0.17934</v>
      </c>
      <c r="S173" s="177">
        <v>0</v>
      </c>
      <c r="T173" s="178">
        <f>S173*H173</f>
        <v>0</v>
      </c>
      <c r="AR173" s="15" t="s">
        <v>133</v>
      </c>
      <c r="AT173" s="15" t="s">
        <v>128</v>
      </c>
      <c r="AU173" s="15" t="s">
        <v>82</v>
      </c>
      <c r="AY173" s="15" t="s">
        <v>126</v>
      </c>
      <c r="BE173" s="179">
        <f>IF(N173="základní",J173,0)</f>
        <v>0</v>
      </c>
      <c r="BF173" s="179">
        <f>IF(N173="snížená",J173,0)</f>
        <v>0</v>
      </c>
      <c r="BG173" s="179">
        <f>IF(N173="zákl. přenesená",J173,0)</f>
        <v>0</v>
      </c>
      <c r="BH173" s="179">
        <f>IF(N173="sníž. přenesená",J173,0)</f>
        <v>0</v>
      </c>
      <c r="BI173" s="179">
        <f>IF(N173="nulová",J173,0)</f>
        <v>0</v>
      </c>
      <c r="BJ173" s="15" t="s">
        <v>80</v>
      </c>
      <c r="BK173" s="179">
        <f>ROUND(I173*H173,2)</f>
        <v>0</v>
      </c>
      <c r="BL173" s="15" t="s">
        <v>133</v>
      </c>
      <c r="BM173" s="15" t="s">
        <v>249</v>
      </c>
    </row>
    <row r="174" spans="2:65" s="1" customFormat="1" ht="19.5">
      <c r="B174" s="32"/>
      <c r="C174" s="33"/>
      <c r="D174" s="180" t="s">
        <v>135</v>
      </c>
      <c r="E174" s="33"/>
      <c r="F174" s="181" t="s">
        <v>250</v>
      </c>
      <c r="G174" s="33"/>
      <c r="H174" s="33"/>
      <c r="I174" s="97"/>
      <c r="J174" s="33"/>
      <c r="K174" s="33"/>
      <c r="L174" s="36"/>
      <c r="M174" s="182"/>
      <c r="N174" s="58"/>
      <c r="O174" s="58"/>
      <c r="P174" s="58"/>
      <c r="Q174" s="58"/>
      <c r="R174" s="58"/>
      <c r="S174" s="58"/>
      <c r="T174" s="59"/>
      <c r="AT174" s="15" t="s">
        <v>135</v>
      </c>
      <c r="AU174" s="15" t="s">
        <v>82</v>
      </c>
    </row>
    <row r="175" spans="2:65" s="11" customFormat="1" ht="11.25">
      <c r="B175" s="184"/>
      <c r="C175" s="185"/>
      <c r="D175" s="180" t="s">
        <v>139</v>
      </c>
      <c r="E175" s="186" t="s">
        <v>1</v>
      </c>
      <c r="F175" s="187" t="s">
        <v>168</v>
      </c>
      <c r="G175" s="185"/>
      <c r="H175" s="188">
        <v>6</v>
      </c>
      <c r="I175" s="189"/>
      <c r="J175" s="185"/>
      <c r="K175" s="185"/>
      <c r="L175" s="190"/>
      <c r="M175" s="191"/>
      <c r="N175" s="192"/>
      <c r="O175" s="192"/>
      <c r="P175" s="192"/>
      <c r="Q175" s="192"/>
      <c r="R175" s="192"/>
      <c r="S175" s="192"/>
      <c r="T175" s="193"/>
      <c r="AT175" s="194" t="s">
        <v>139</v>
      </c>
      <c r="AU175" s="194" t="s">
        <v>82</v>
      </c>
      <c r="AV175" s="11" t="s">
        <v>82</v>
      </c>
      <c r="AW175" s="11" t="s">
        <v>34</v>
      </c>
      <c r="AX175" s="11" t="s">
        <v>80</v>
      </c>
      <c r="AY175" s="194" t="s">
        <v>126</v>
      </c>
    </row>
    <row r="176" spans="2:65" s="1" customFormat="1" ht="16.5" customHeight="1">
      <c r="B176" s="32"/>
      <c r="C176" s="168" t="s">
        <v>251</v>
      </c>
      <c r="D176" s="168" t="s">
        <v>128</v>
      </c>
      <c r="E176" s="169" t="s">
        <v>252</v>
      </c>
      <c r="F176" s="170" t="s">
        <v>253</v>
      </c>
      <c r="G176" s="171" t="s">
        <v>131</v>
      </c>
      <c r="H176" s="172">
        <v>10.199999999999999</v>
      </c>
      <c r="I176" s="173"/>
      <c r="J176" s="174">
        <f>ROUND(I176*H176,2)</f>
        <v>0</v>
      </c>
      <c r="K176" s="170" t="s">
        <v>132</v>
      </c>
      <c r="L176" s="36"/>
      <c r="M176" s="175" t="s">
        <v>1</v>
      </c>
      <c r="N176" s="176" t="s">
        <v>43</v>
      </c>
      <c r="O176" s="58"/>
      <c r="P176" s="177">
        <f>O176*H176</f>
        <v>0</v>
      </c>
      <c r="Q176" s="177">
        <v>0</v>
      </c>
      <c r="R176" s="177">
        <f>Q176*H176</f>
        <v>0</v>
      </c>
      <c r="S176" s="177">
        <v>0</v>
      </c>
      <c r="T176" s="178">
        <f>S176*H176</f>
        <v>0</v>
      </c>
      <c r="AR176" s="15" t="s">
        <v>133</v>
      </c>
      <c r="AT176" s="15" t="s">
        <v>128</v>
      </c>
      <c r="AU176" s="15" t="s">
        <v>82</v>
      </c>
      <c r="AY176" s="15" t="s">
        <v>126</v>
      </c>
      <c r="BE176" s="179">
        <f>IF(N176="základní",J176,0)</f>
        <v>0</v>
      </c>
      <c r="BF176" s="179">
        <f>IF(N176="snížená",J176,0)</f>
        <v>0</v>
      </c>
      <c r="BG176" s="179">
        <f>IF(N176="zákl. přenesená",J176,0)</f>
        <v>0</v>
      </c>
      <c r="BH176" s="179">
        <f>IF(N176="sníž. přenesená",J176,0)</f>
        <v>0</v>
      </c>
      <c r="BI176" s="179">
        <f>IF(N176="nulová",J176,0)</f>
        <v>0</v>
      </c>
      <c r="BJ176" s="15" t="s">
        <v>80</v>
      </c>
      <c r="BK176" s="179">
        <f>ROUND(I176*H176,2)</f>
        <v>0</v>
      </c>
      <c r="BL176" s="15" t="s">
        <v>133</v>
      </c>
      <c r="BM176" s="15" t="s">
        <v>254</v>
      </c>
    </row>
    <row r="177" spans="2:65" s="1" customFormat="1" ht="11.25">
      <c r="B177" s="32"/>
      <c r="C177" s="33"/>
      <c r="D177" s="180" t="s">
        <v>135</v>
      </c>
      <c r="E177" s="33"/>
      <c r="F177" s="181" t="s">
        <v>255</v>
      </c>
      <c r="G177" s="33"/>
      <c r="H177" s="33"/>
      <c r="I177" s="97"/>
      <c r="J177" s="33"/>
      <c r="K177" s="33"/>
      <c r="L177" s="36"/>
      <c r="M177" s="182"/>
      <c r="N177" s="58"/>
      <c r="O177" s="58"/>
      <c r="P177" s="58"/>
      <c r="Q177" s="58"/>
      <c r="R177" s="58"/>
      <c r="S177" s="58"/>
      <c r="T177" s="59"/>
      <c r="AT177" s="15" t="s">
        <v>135</v>
      </c>
      <c r="AU177" s="15" t="s">
        <v>82</v>
      </c>
    </row>
    <row r="178" spans="2:65" s="1" customFormat="1" ht="19.5">
      <c r="B178" s="32"/>
      <c r="C178" s="33"/>
      <c r="D178" s="180" t="s">
        <v>221</v>
      </c>
      <c r="E178" s="33"/>
      <c r="F178" s="183" t="s">
        <v>256</v>
      </c>
      <c r="G178" s="33"/>
      <c r="H178" s="33"/>
      <c r="I178" s="97"/>
      <c r="J178" s="33"/>
      <c r="K178" s="33"/>
      <c r="L178" s="36"/>
      <c r="M178" s="182"/>
      <c r="N178" s="58"/>
      <c r="O178" s="58"/>
      <c r="P178" s="58"/>
      <c r="Q178" s="58"/>
      <c r="R178" s="58"/>
      <c r="S178" s="58"/>
      <c r="T178" s="59"/>
      <c r="AT178" s="15" t="s">
        <v>221</v>
      </c>
      <c r="AU178" s="15" t="s">
        <v>82</v>
      </c>
    </row>
    <row r="179" spans="2:65" s="11" customFormat="1" ht="11.25">
      <c r="B179" s="184"/>
      <c r="C179" s="185"/>
      <c r="D179" s="180" t="s">
        <v>139</v>
      </c>
      <c r="E179" s="186" t="s">
        <v>1</v>
      </c>
      <c r="F179" s="187" t="s">
        <v>257</v>
      </c>
      <c r="G179" s="185"/>
      <c r="H179" s="188">
        <v>10.199999999999999</v>
      </c>
      <c r="I179" s="189"/>
      <c r="J179" s="185"/>
      <c r="K179" s="185"/>
      <c r="L179" s="190"/>
      <c r="M179" s="191"/>
      <c r="N179" s="192"/>
      <c r="O179" s="192"/>
      <c r="P179" s="192"/>
      <c r="Q179" s="192"/>
      <c r="R179" s="192"/>
      <c r="S179" s="192"/>
      <c r="T179" s="193"/>
      <c r="AT179" s="194" t="s">
        <v>139</v>
      </c>
      <c r="AU179" s="194" t="s">
        <v>82</v>
      </c>
      <c r="AV179" s="11" t="s">
        <v>82</v>
      </c>
      <c r="AW179" s="11" t="s">
        <v>34</v>
      </c>
      <c r="AX179" s="11" t="s">
        <v>80</v>
      </c>
      <c r="AY179" s="194" t="s">
        <v>126</v>
      </c>
    </row>
    <row r="180" spans="2:65" s="1" customFormat="1" ht="16.5" customHeight="1">
      <c r="B180" s="32"/>
      <c r="C180" s="168" t="s">
        <v>258</v>
      </c>
      <c r="D180" s="168" t="s">
        <v>128</v>
      </c>
      <c r="E180" s="169" t="s">
        <v>259</v>
      </c>
      <c r="F180" s="170" t="s">
        <v>260</v>
      </c>
      <c r="G180" s="171" t="s">
        <v>131</v>
      </c>
      <c r="H180" s="172">
        <v>10.199999999999999</v>
      </c>
      <c r="I180" s="173"/>
      <c r="J180" s="174">
        <f>ROUND(I180*H180,2)</f>
        <v>0</v>
      </c>
      <c r="K180" s="170" t="s">
        <v>132</v>
      </c>
      <c r="L180" s="36"/>
      <c r="M180" s="175" t="s">
        <v>1</v>
      </c>
      <c r="N180" s="176" t="s">
        <v>43</v>
      </c>
      <c r="O180" s="58"/>
      <c r="P180" s="177">
        <f>O180*H180</f>
        <v>0</v>
      </c>
      <c r="Q180" s="177">
        <v>0</v>
      </c>
      <c r="R180" s="177">
        <f>Q180*H180</f>
        <v>0</v>
      </c>
      <c r="S180" s="177">
        <v>0</v>
      </c>
      <c r="T180" s="178">
        <f>S180*H180</f>
        <v>0</v>
      </c>
      <c r="AR180" s="15" t="s">
        <v>133</v>
      </c>
      <c r="AT180" s="15" t="s">
        <v>128</v>
      </c>
      <c r="AU180" s="15" t="s">
        <v>82</v>
      </c>
      <c r="AY180" s="15" t="s">
        <v>126</v>
      </c>
      <c r="BE180" s="179">
        <f>IF(N180="základní",J180,0)</f>
        <v>0</v>
      </c>
      <c r="BF180" s="179">
        <f>IF(N180="snížená",J180,0)</f>
        <v>0</v>
      </c>
      <c r="BG180" s="179">
        <f>IF(N180="zákl. přenesená",J180,0)</f>
        <v>0</v>
      </c>
      <c r="BH180" s="179">
        <f>IF(N180="sníž. přenesená",J180,0)</f>
        <v>0</v>
      </c>
      <c r="BI180" s="179">
        <f>IF(N180="nulová",J180,0)</f>
        <v>0</v>
      </c>
      <c r="BJ180" s="15" t="s">
        <v>80</v>
      </c>
      <c r="BK180" s="179">
        <f>ROUND(I180*H180,2)</f>
        <v>0</v>
      </c>
      <c r="BL180" s="15" t="s">
        <v>133</v>
      </c>
      <c r="BM180" s="15" t="s">
        <v>261</v>
      </c>
    </row>
    <row r="181" spans="2:65" s="1" customFormat="1" ht="11.25">
      <c r="B181" s="32"/>
      <c r="C181" s="33"/>
      <c r="D181" s="180" t="s">
        <v>135</v>
      </c>
      <c r="E181" s="33"/>
      <c r="F181" s="181" t="s">
        <v>262</v>
      </c>
      <c r="G181" s="33"/>
      <c r="H181" s="33"/>
      <c r="I181" s="97"/>
      <c r="J181" s="33"/>
      <c r="K181" s="33"/>
      <c r="L181" s="36"/>
      <c r="M181" s="182"/>
      <c r="N181" s="58"/>
      <c r="O181" s="58"/>
      <c r="P181" s="58"/>
      <c r="Q181" s="58"/>
      <c r="R181" s="58"/>
      <c r="S181" s="58"/>
      <c r="T181" s="59"/>
      <c r="AT181" s="15" t="s">
        <v>135</v>
      </c>
      <c r="AU181" s="15" t="s">
        <v>82</v>
      </c>
    </row>
    <row r="182" spans="2:65" s="1" customFormat="1" ht="29.25">
      <c r="B182" s="32"/>
      <c r="C182" s="33"/>
      <c r="D182" s="180" t="s">
        <v>137</v>
      </c>
      <c r="E182" s="33"/>
      <c r="F182" s="183" t="s">
        <v>263</v>
      </c>
      <c r="G182" s="33"/>
      <c r="H182" s="33"/>
      <c r="I182" s="97"/>
      <c r="J182" s="33"/>
      <c r="K182" s="33"/>
      <c r="L182" s="36"/>
      <c r="M182" s="182"/>
      <c r="N182" s="58"/>
      <c r="O182" s="58"/>
      <c r="P182" s="58"/>
      <c r="Q182" s="58"/>
      <c r="R182" s="58"/>
      <c r="S182" s="58"/>
      <c r="T182" s="59"/>
      <c r="AT182" s="15" t="s">
        <v>137</v>
      </c>
      <c r="AU182" s="15" t="s">
        <v>82</v>
      </c>
    </row>
    <row r="183" spans="2:65" s="11" customFormat="1" ht="11.25">
      <c r="B183" s="184"/>
      <c r="C183" s="185"/>
      <c r="D183" s="180" t="s">
        <v>139</v>
      </c>
      <c r="E183" s="186" t="s">
        <v>1</v>
      </c>
      <c r="F183" s="187" t="s">
        <v>264</v>
      </c>
      <c r="G183" s="185"/>
      <c r="H183" s="188">
        <v>10.199999999999999</v>
      </c>
      <c r="I183" s="189"/>
      <c r="J183" s="185"/>
      <c r="K183" s="185"/>
      <c r="L183" s="190"/>
      <c r="M183" s="191"/>
      <c r="N183" s="192"/>
      <c r="O183" s="192"/>
      <c r="P183" s="192"/>
      <c r="Q183" s="192"/>
      <c r="R183" s="192"/>
      <c r="S183" s="192"/>
      <c r="T183" s="193"/>
      <c r="AT183" s="194" t="s">
        <v>139</v>
      </c>
      <c r="AU183" s="194" t="s">
        <v>82</v>
      </c>
      <c r="AV183" s="11" t="s">
        <v>82</v>
      </c>
      <c r="AW183" s="11" t="s">
        <v>34</v>
      </c>
      <c r="AX183" s="11" t="s">
        <v>80</v>
      </c>
      <c r="AY183" s="194" t="s">
        <v>126</v>
      </c>
    </row>
    <row r="184" spans="2:65" s="10" customFormat="1" ht="22.9" customHeight="1">
      <c r="B184" s="152"/>
      <c r="C184" s="153"/>
      <c r="D184" s="154" t="s">
        <v>71</v>
      </c>
      <c r="E184" s="166" t="s">
        <v>82</v>
      </c>
      <c r="F184" s="166" t="s">
        <v>265</v>
      </c>
      <c r="G184" s="153"/>
      <c r="H184" s="153"/>
      <c r="I184" s="156"/>
      <c r="J184" s="167">
        <f>BK184</f>
        <v>0</v>
      </c>
      <c r="K184" s="153"/>
      <c r="L184" s="158"/>
      <c r="M184" s="159"/>
      <c r="N184" s="160"/>
      <c r="O184" s="160"/>
      <c r="P184" s="161">
        <f>SUM(P185:P189)</f>
        <v>0</v>
      </c>
      <c r="Q184" s="160"/>
      <c r="R184" s="161">
        <f>SUM(R185:R189)</f>
        <v>16.988399999999999</v>
      </c>
      <c r="S184" s="160"/>
      <c r="T184" s="162">
        <f>SUM(T185:T189)</f>
        <v>0</v>
      </c>
      <c r="AR184" s="163" t="s">
        <v>80</v>
      </c>
      <c r="AT184" s="164" t="s">
        <v>71</v>
      </c>
      <c r="AU184" s="164" t="s">
        <v>80</v>
      </c>
      <c r="AY184" s="163" t="s">
        <v>126</v>
      </c>
      <c r="BK184" s="165">
        <f>SUM(BK185:BK189)</f>
        <v>0</v>
      </c>
    </row>
    <row r="185" spans="2:65" s="1" customFormat="1" ht="16.5" customHeight="1">
      <c r="B185" s="32"/>
      <c r="C185" s="168" t="s">
        <v>266</v>
      </c>
      <c r="D185" s="168" t="s">
        <v>128</v>
      </c>
      <c r="E185" s="169" t="s">
        <v>267</v>
      </c>
      <c r="F185" s="170" t="s">
        <v>268</v>
      </c>
      <c r="G185" s="171" t="s">
        <v>131</v>
      </c>
      <c r="H185" s="172">
        <v>8.58</v>
      </c>
      <c r="I185" s="173"/>
      <c r="J185" s="174">
        <f>ROUND(I185*H185,2)</f>
        <v>0</v>
      </c>
      <c r="K185" s="170" t="s">
        <v>132</v>
      </c>
      <c r="L185" s="36"/>
      <c r="M185" s="175" t="s">
        <v>1</v>
      </c>
      <c r="N185" s="176" t="s">
        <v>43</v>
      </c>
      <c r="O185" s="58"/>
      <c r="P185" s="177">
        <f>O185*H185</f>
        <v>0</v>
      </c>
      <c r="Q185" s="177">
        <v>1.98</v>
      </c>
      <c r="R185" s="177">
        <f>Q185*H185</f>
        <v>16.988399999999999</v>
      </c>
      <c r="S185" s="177">
        <v>0</v>
      </c>
      <c r="T185" s="178">
        <f>S185*H185</f>
        <v>0</v>
      </c>
      <c r="AR185" s="15" t="s">
        <v>133</v>
      </c>
      <c r="AT185" s="15" t="s">
        <v>128</v>
      </c>
      <c r="AU185" s="15" t="s">
        <v>82</v>
      </c>
      <c r="AY185" s="15" t="s">
        <v>126</v>
      </c>
      <c r="BE185" s="179">
        <f>IF(N185="základní",J185,0)</f>
        <v>0</v>
      </c>
      <c r="BF185" s="179">
        <f>IF(N185="snížená",J185,0)</f>
        <v>0</v>
      </c>
      <c r="BG185" s="179">
        <f>IF(N185="zákl. přenesená",J185,0)</f>
        <v>0</v>
      </c>
      <c r="BH185" s="179">
        <f>IF(N185="sníž. přenesená",J185,0)</f>
        <v>0</v>
      </c>
      <c r="BI185" s="179">
        <f>IF(N185="nulová",J185,0)</f>
        <v>0</v>
      </c>
      <c r="BJ185" s="15" t="s">
        <v>80</v>
      </c>
      <c r="BK185" s="179">
        <f>ROUND(I185*H185,2)</f>
        <v>0</v>
      </c>
      <c r="BL185" s="15" t="s">
        <v>133</v>
      </c>
      <c r="BM185" s="15" t="s">
        <v>269</v>
      </c>
    </row>
    <row r="186" spans="2:65" s="1" customFormat="1" ht="11.25">
      <c r="B186" s="32"/>
      <c r="C186" s="33"/>
      <c r="D186" s="180" t="s">
        <v>135</v>
      </c>
      <c r="E186" s="33"/>
      <c r="F186" s="181" t="s">
        <v>270</v>
      </c>
      <c r="G186" s="33"/>
      <c r="H186" s="33"/>
      <c r="I186" s="97"/>
      <c r="J186" s="33"/>
      <c r="K186" s="33"/>
      <c r="L186" s="36"/>
      <c r="M186" s="182"/>
      <c r="N186" s="58"/>
      <c r="O186" s="58"/>
      <c r="P186" s="58"/>
      <c r="Q186" s="58"/>
      <c r="R186" s="58"/>
      <c r="S186" s="58"/>
      <c r="T186" s="59"/>
      <c r="AT186" s="15" t="s">
        <v>135</v>
      </c>
      <c r="AU186" s="15" t="s">
        <v>82</v>
      </c>
    </row>
    <row r="187" spans="2:65" s="1" customFormat="1" ht="29.25">
      <c r="B187" s="32"/>
      <c r="C187" s="33"/>
      <c r="D187" s="180" t="s">
        <v>137</v>
      </c>
      <c r="E187" s="33"/>
      <c r="F187" s="183" t="s">
        <v>271</v>
      </c>
      <c r="G187" s="33"/>
      <c r="H187" s="33"/>
      <c r="I187" s="97"/>
      <c r="J187" s="33"/>
      <c r="K187" s="33"/>
      <c r="L187" s="36"/>
      <c r="M187" s="182"/>
      <c r="N187" s="58"/>
      <c r="O187" s="58"/>
      <c r="P187" s="58"/>
      <c r="Q187" s="58"/>
      <c r="R187" s="58"/>
      <c r="S187" s="58"/>
      <c r="T187" s="59"/>
      <c r="AT187" s="15" t="s">
        <v>137</v>
      </c>
      <c r="AU187" s="15" t="s">
        <v>82</v>
      </c>
    </row>
    <row r="188" spans="2:65" s="13" customFormat="1" ht="11.25">
      <c r="B188" s="216"/>
      <c r="C188" s="217"/>
      <c r="D188" s="180" t="s">
        <v>139</v>
      </c>
      <c r="E188" s="218" t="s">
        <v>1</v>
      </c>
      <c r="F188" s="219" t="s">
        <v>272</v>
      </c>
      <c r="G188" s="217"/>
      <c r="H188" s="218" t="s">
        <v>1</v>
      </c>
      <c r="I188" s="220"/>
      <c r="J188" s="217"/>
      <c r="K188" s="217"/>
      <c r="L188" s="221"/>
      <c r="M188" s="222"/>
      <c r="N188" s="223"/>
      <c r="O188" s="223"/>
      <c r="P188" s="223"/>
      <c r="Q188" s="223"/>
      <c r="R188" s="223"/>
      <c r="S188" s="223"/>
      <c r="T188" s="224"/>
      <c r="AT188" s="225" t="s">
        <v>139</v>
      </c>
      <c r="AU188" s="225" t="s">
        <v>82</v>
      </c>
      <c r="AV188" s="13" t="s">
        <v>80</v>
      </c>
      <c r="AW188" s="13" t="s">
        <v>34</v>
      </c>
      <c r="AX188" s="13" t="s">
        <v>72</v>
      </c>
      <c r="AY188" s="225" t="s">
        <v>126</v>
      </c>
    </row>
    <row r="189" spans="2:65" s="11" customFormat="1" ht="11.25">
      <c r="B189" s="184"/>
      <c r="C189" s="185"/>
      <c r="D189" s="180" t="s">
        <v>139</v>
      </c>
      <c r="E189" s="186" t="s">
        <v>1</v>
      </c>
      <c r="F189" s="187" t="s">
        <v>273</v>
      </c>
      <c r="G189" s="185"/>
      <c r="H189" s="188">
        <v>8.58</v>
      </c>
      <c r="I189" s="189"/>
      <c r="J189" s="185"/>
      <c r="K189" s="185"/>
      <c r="L189" s="190"/>
      <c r="M189" s="191"/>
      <c r="N189" s="192"/>
      <c r="O189" s="192"/>
      <c r="P189" s="192"/>
      <c r="Q189" s="192"/>
      <c r="R189" s="192"/>
      <c r="S189" s="192"/>
      <c r="T189" s="193"/>
      <c r="AT189" s="194" t="s">
        <v>139</v>
      </c>
      <c r="AU189" s="194" t="s">
        <v>82</v>
      </c>
      <c r="AV189" s="11" t="s">
        <v>82</v>
      </c>
      <c r="AW189" s="11" t="s">
        <v>34</v>
      </c>
      <c r="AX189" s="11" t="s">
        <v>80</v>
      </c>
      <c r="AY189" s="194" t="s">
        <v>126</v>
      </c>
    </row>
    <row r="190" spans="2:65" s="10" customFormat="1" ht="22.9" customHeight="1">
      <c r="B190" s="152"/>
      <c r="C190" s="153"/>
      <c r="D190" s="154" t="s">
        <v>71</v>
      </c>
      <c r="E190" s="166" t="s">
        <v>147</v>
      </c>
      <c r="F190" s="166" t="s">
        <v>274</v>
      </c>
      <c r="G190" s="153"/>
      <c r="H190" s="153"/>
      <c r="I190" s="156"/>
      <c r="J190" s="167">
        <f>BK190</f>
        <v>0</v>
      </c>
      <c r="K190" s="153"/>
      <c r="L190" s="158"/>
      <c r="M190" s="159"/>
      <c r="N190" s="160"/>
      <c r="O190" s="160"/>
      <c r="P190" s="161">
        <f>SUM(P191:P245)</f>
        <v>0</v>
      </c>
      <c r="Q190" s="160"/>
      <c r="R190" s="161">
        <f>SUM(R191:R245)</f>
        <v>7.2107999999999999</v>
      </c>
      <c r="S190" s="160"/>
      <c r="T190" s="162">
        <f>SUM(T191:T245)</f>
        <v>0</v>
      </c>
      <c r="AR190" s="163" t="s">
        <v>80</v>
      </c>
      <c r="AT190" s="164" t="s">
        <v>71</v>
      </c>
      <c r="AU190" s="164" t="s">
        <v>80</v>
      </c>
      <c r="AY190" s="163" t="s">
        <v>126</v>
      </c>
      <c r="BK190" s="165">
        <f>SUM(BK191:BK245)</f>
        <v>0</v>
      </c>
    </row>
    <row r="191" spans="2:65" s="1" customFormat="1" ht="16.5" customHeight="1">
      <c r="B191" s="32"/>
      <c r="C191" s="168" t="s">
        <v>7</v>
      </c>
      <c r="D191" s="168" t="s">
        <v>128</v>
      </c>
      <c r="E191" s="169" t="s">
        <v>275</v>
      </c>
      <c r="F191" s="170" t="s">
        <v>276</v>
      </c>
      <c r="G191" s="171" t="s">
        <v>242</v>
      </c>
      <c r="H191" s="172">
        <v>30</v>
      </c>
      <c r="I191" s="173"/>
      <c r="J191" s="174">
        <f>ROUND(I191*H191,2)</f>
        <v>0</v>
      </c>
      <c r="K191" s="170" t="s">
        <v>132</v>
      </c>
      <c r="L191" s="36"/>
      <c r="M191" s="175" t="s">
        <v>1</v>
      </c>
      <c r="N191" s="176" t="s">
        <v>43</v>
      </c>
      <c r="O191" s="58"/>
      <c r="P191" s="177">
        <f>O191*H191</f>
        <v>0</v>
      </c>
      <c r="Q191" s="177">
        <v>0.17488999999999999</v>
      </c>
      <c r="R191" s="177">
        <f>Q191*H191</f>
        <v>5.2466999999999997</v>
      </c>
      <c r="S191" s="177">
        <v>0</v>
      </c>
      <c r="T191" s="178">
        <f>S191*H191</f>
        <v>0</v>
      </c>
      <c r="AR191" s="15" t="s">
        <v>133</v>
      </c>
      <c r="AT191" s="15" t="s">
        <v>128</v>
      </c>
      <c r="AU191" s="15" t="s">
        <v>82</v>
      </c>
      <c r="AY191" s="15" t="s">
        <v>126</v>
      </c>
      <c r="BE191" s="179">
        <f>IF(N191="základní",J191,0)</f>
        <v>0</v>
      </c>
      <c r="BF191" s="179">
        <f>IF(N191="snížená",J191,0)</f>
        <v>0</v>
      </c>
      <c r="BG191" s="179">
        <f>IF(N191="zákl. přenesená",J191,0)</f>
        <v>0</v>
      </c>
      <c r="BH191" s="179">
        <f>IF(N191="sníž. přenesená",J191,0)</f>
        <v>0</v>
      </c>
      <c r="BI191" s="179">
        <f>IF(N191="nulová",J191,0)</f>
        <v>0</v>
      </c>
      <c r="BJ191" s="15" t="s">
        <v>80</v>
      </c>
      <c r="BK191" s="179">
        <f>ROUND(I191*H191,2)</f>
        <v>0</v>
      </c>
      <c r="BL191" s="15" t="s">
        <v>133</v>
      </c>
      <c r="BM191" s="15" t="s">
        <v>277</v>
      </c>
    </row>
    <row r="192" spans="2:65" s="1" customFormat="1" ht="19.5">
      <c r="B192" s="32"/>
      <c r="C192" s="33"/>
      <c r="D192" s="180" t="s">
        <v>135</v>
      </c>
      <c r="E192" s="33"/>
      <c r="F192" s="181" t="s">
        <v>278</v>
      </c>
      <c r="G192" s="33"/>
      <c r="H192" s="33"/>
      <c r="I192" s="97"/>
      <c r="J192" s="33"/>
      <c r="K192" s="33"/>
      <c r="L192" s="36"/>
      <c r="M192" s="182"/>
      <c r="N192" s="58"/>
      <c r="O192" s="58"/>
      <c r="P192" s="58"/>
      <c r="Q192" s="58"/>
      <c r="R192" s="58"/>
      <c r="S192" s="58"/>
      <c r="T192" s="59"/>
      <c r="AT192" s="15" t="s">
        <v>135</v>
      </c>
      <c r="AU192" s="15" t="s">
        <v>82</v>
      </c>
    </row>
    <row r="193" spans="2:65" s="1" customFormat="1" ht="58.5">
      <c r="B193" s="32"/>
      <c r="C193" s="33"/>
      <c r="D193" s="180" t="s">
        <v>137</v>
      </c>
      <c r="E193" s="33"/>
      <c r="F193" s="183" t="s">
        <v>279</v>
      </c>
      <c r="G193" s="33"/>
      <c r="H193" s="33"/>
      <c r="I193" s="97"/>
      <c r="J193" s="33"/>
      <c r="K193" s="33"/>
      <c r="L193" s="36"/>
      <c r="M193" s="182"/>
      <c r="N193" s="58"/>
      <c r="O193" s="58"/>
      <c r="P193" s="58"/>
      <c r="Q193" s="58"/>
      <c r="R193" s="58"/>
      <c r="S193" s="58"/>
      <c r="T193" s="59"/>
      <c r="AT193" s="15" t="s">
        <v>137</v>
      </c>
      <c r="AU193" s="15" t="s">
        <v>82</v>
      </c>
    </row>
    <row r="194" spans="2:65" s="1" customFormat="1" ht="19.5">
      <c r="B194" s="32"/>
      <c r="C194" s="33"/>
      <c r="D194" s="180" t="s">
        <v>221</v>
      </c>
      <c r="E194" s="33"/>
      <c r="F194" s="183" t="s">
        <v>280</v>
      </c>
      <c r="G194" s="33"/>
      <c r="H194" s="33"/>
      <c r="I194" s="97"/>
      <c r="J194" s="33"/>
      <c r="K194" s="33"/>
      <c r="L194" s="36"/>
      <c r="M194" s="182"/>
      <c r="N194" s="58"/>
      <c r="O194" s="58"/>
      <c r="P194" s="58"/>
      <c r="Q194" s="58"/>
      <c r="R194" s="58"/>
      <c r="S194" s="58"/>
      <c r="T194" s="59"/>
      <c r="AT194" s="15" t="s">
        <v>221</v>
      </c>
      <c r="AU194" s="15" t="s">
        <v>82</v>
      </c>
    </row>
    <row r="195" spans="2:65" s="11" customFormat="1" ht="11.25">
      <c r="B195" s="184"/>
      <c r="C195" s="185"/>
      <c r="D195" s="180" t="s">
        <v>139</v>
      </c>
      <c r="E195" s="186" t="s">
        <v>1</v>
      </c>
      <c r="F195" s="187" t="s">
        <v>281</v>
      </c>
      <c r="G195" s="185"/>
      <c r="H195" s="188">
        <v>25</v>
      </c>
      <c r="I195" s="189"/>
      <c r="J195" s="185"/>
      <c r="K195" s="185"/>
      <c r="L195" s="190"/>
      <c r="M195" s="191"/>
      <c r="N195" s="192"/>
      <c r="O195" s="192"/>
      <c r="P195" s="192"/>
      <c r="Q195" s="192"/>
      <c r="R195" s="192"/>
      <c r="S195" s="192"/>
      <c r="T195" s="193"/>
      <c r="AT195" s="194" t="s">
        <v>139</v>
      </c>
      <c r="AU195" s="194" t="s">
        <v>82</v>
      </c>
      <c r="AV195" s="11" t="s">
        <v>82</v>
      </c>
      <c r="AW195" s="11" t="s">
        <v>34</v>
      </c>
      <c r="AX195" s="11" t="s">
        <v>72</v>
      </c>
      <c r="AY195" s="194" t="s">
        <v>126</v>
      </c>
    </row>
    <row r="196" spans="2:65" s="11" customFormat="1" ht="11.25">
      <c r="B196" s="184"/>
      <c r="C196" s="185"/>
      <c r="D196" s="180" t="s">
        <v>139</v>
      </c>
      <c r="E196" s="186" t="s">
        <v>1</v>
      </c>
      <c r="F196" s="187" t="s">
        <v>282</v>
      </c>
      <c r="G196" s="185"/>
      <c r="H196" s="188">
        <v>5</v>
      </c>
      <c r="I196" s="189"/>
      <c r="J196" s="185"/>
      <c r="K196" s="185"/>
      <c r="L196" s="190"/>
      <c r="M196" s="191"/>
      <c r="N196" s="192"/>
      <c r="O196" s="192"/>
      <c r="P196" s="192"/>
      <c r="Q196" s="192"/>
      <c r="R196" s="192"/>
      <c r="S196" s="192"/>
      <c r="T196" s="193"/>
      <c r="AT196" s="194" t="s">
        <v>139</v>
      </c>
      <c r="AU196" s="194" t="s">
        <v>82</v>
      </c>
      <c r="AV196" s="11" t="s">
        <v>82</v>
      </c>
      <c r="AW196" s="11" t="s">
        <v>34</v>
      </c>
      <c r="AX196" s="11" t="s">
        <v>72</v>
      </c>
      <c r="AY196" s="194" t="s">
        <v>126</v>
      </c>
    </row>
    <row r="197" spans="2:65" s="12" customFormat="1" ht="11.25">
      <c r="B197" s="195"/>
      <c r="C197" s="196"/>
      <c r="D197" s="180" t="s">
        <v>139</v>
      </c>
      <c r="E197" s="197" t="s">
        <v>1</v>
      </c>
      <c r="F197" s="198" t="s">
        <v>167</v>
      </c>
      <c r="G197" s="196"/>
      <c r="H197" s="199">
        <v>30</v>
      </c>
      <c r="I197" s="200"/>
      <c r="J197" s="196"/>
      <c r="K197" s="196"/>
      <c r="L197" s="201"/>
      <c r="M197" s="202"/>
      <c r="N197" s="203"/>
      <c r="O197" s="203"/>
      <c r="P197" s="203"/>
      <c r="Q197" s="203"/>
      <c r="R197" s="203"/>
      <c r="S197" s="203"/>
      <c r="T197" s="204"/>
      <c r="AT197" s="205" t="s">
        <v>139</v>
      </c>
      <c r="AU197" s="205" t="s">
        <v>82</v>
      </c>
      <c r="AV197" s="12" t="s">
        <v>133</v>
      </c>
      <c r="AW197" s="12" t="s">
        <v>34</v>
      </c>
      <c r="AX197" s="12" t="s">
        <v>80</v>
      </c>
      <c r="AY197" s="205" t="s">
        <v>126</v>
      </c>
    </row>
    <row r="198" spans="2:65" s="1" customFormat="1" ht="16.5" customHeight="1">
      <c r="B198" s="32"/>
      <c r="C198" s="206" t="s">
        <v>283</v>
      </c>
      <c r="D198" s="206" t="s">
        <v>197</v>
      </c>
      <c r="E198" s="207" t="s">
        <v>284</v>
      </c>
      <c r="F198" s="208" t="s">
        <v>285</v>
      </c>
      <c r="G198" s="209" t="s">
        <v>242</v>
      </c>
      <c r="H198" s="210">
        <v>27</v>
      </c>
      <c r="I198" s="211"/>
      <c r="J198" s="212">
        <f>ROUND(I198*H198,2)</f>
        <v>0</v>
      </c>
      <c r="K198" s="208" t="s">
        <v>132</v>
      </c>
      <c r="L198" s="213"/>
      <c r="M198" s="214" t="s">
        <v>1</v>
      </c>
      <c r="N198" s="215" t="s">
        <v>43</v>
      </c>
      <c r="O198" s="58"/>
      <c r="P198" s="177">
        <f>O198*H198</f>
        <v>0</v>
      </c>
      <c r="Q198" s="177">
        <v>2.8E-3</v>
      </c>
      <c r="R198" s="177">
        <f>Q198*H198</f>
        <v>7.5600000000000001E-2</v>
      </c>
      <c r="S198" s="177">
        <v>0</v>
      </c>
      <c r="T198" s="178">
        <f>S198*H198</f>
        <v>0</v>
      </c>
      <c r="AR198" s="15" t="s">
        <v>286</v>
      </c>
      <c r="AT198" s="15" t="s">
        <v>197</v>
      </c>
      <c r="AU198" s="15" t="s">
        <v>82</v>
      </c>
      <c r="AY198" s="15" t="s">
        <v>126</v>
      </c>
      <c r="BE198" s="179">
        <f>IF(N198="základní",J198,0)</f>
        <v>0</v>
      </c>
      <c r="BF198" s="179">
        <f>IF(N198="snížená",J198,0)</f>
        <v>0</v>
      </c>
      <c r="BG198" s="179">
        <f>IF(N198="zákl. přenesená",J198,0)</f>
        <v>0</v>
      </c>
      <c r="BH198" s="179">
        <f>IF(N198="sníž. přenesená",J198,0)</f>
        <v>0</v>
      </c>
      <c r="BI198" s="179">
        <f>IF(N198="nulová",J198,0)</f>
        <v>0</v>
      </c>
      <c r="BJ198" s="15" t="s">
        <v>80</v>
      </c>
      <c r="BK198" s="179">
        <f>ROUND(I198*H198,2)</f>
        <v>0</v>
      </c>
      <c r="BL198" s="15" t="s">
        <v>286</v>
      </c>
      <c r="BM198" s="15" t="s">
        <v>287</v>
      </c>
    </row>
    <row r="199" spans="2:65" s="1" customFormat="1" ht="11.25">
      <c r="B199" s="32"/>
      <c r="C199" s="33"/>
      <c r="D199" s="180" t="s">
        <v>135</v>
      </c>
      <c r="E199" s="33"/>
      <c r="F199" s="181" t="s">
        <v>285</v>
      </c>
      <c r="G199" s="33"/>
      <c r="H199" s="33"/>
      <c r="I199" s="97"/>
      <c r="J199" s="33"/>
      <c r="K199" s="33"/>
      <c r="L199" s="36"/>
      <c r="M199" s="182"/>
      <c r="N199" s="58"/>
      <c r="O199" s="58"/>
      <c r="P199" s="58"/>
      <c r="Q199" s="58"/>
      <c r="R199" s="58"/>
      <c r="S199" s="58"/>
      <c r="T199" s="59"/>
      <c r="AT199" s="15" t="s">
        <v>135</v>
      </c>
      <c r="AU199" s="15" t="s">
        <v>82</v>
      </c>
    </row>
    <row r="200" spans="2:65" s="11" customFormat="1" ht="11.25">
      <c r="B200" s="184"/>
      <c r="C200" s="185"/>
      <c r="D200" s="180" t="s">
        <v>139</v>
      </c>
      <c r="E200" s="186" t="s">
        <v>1</v>
      </c>
      <c r="F200" s="187" t="s">
        <v>288</v>
      </c>
      <c r="G200" s="185"/>
      <c r="H200" s="188">
        <v>27</v>
      </c>
      <c r="I200" s="189"/>
      <c r="J200" s="185"/>
      <c r="K200" s="185"/>
      <c r="L200" s="190"/>
      <c r="M200" s="191"/>
      <c r="N200" s="192"/>
      <c r="O200" s="192"/>
      <c r="P200" s="192"/>
      <c r="Q200" s="192"/>
      <c r="R200" s="192"/>
      <c r="S200" s="192"/>
      <c r="T200" s="193"/>
      <c r="AT200" s="194" t="s">
        <v>139</v>
      </c>
      <c r="AU200" s="194" t="s">
        <v>82</v>
      </c>
      <c r="AV200" s="11" t="s">
        <v>82</v>
      </c>
      <c r="AW200" s="11" t="s">
        <v>34</v>
      </c>
      <c r="AX200" s="11" t="s">
        <v>80</v>
      </c>
      <c r="AY200" s="194" t="s">
        <v>126</v>
      </c>
    </row>
    <row r="201" spans="2:65" s="1" customFormat="1" ht="16.5" customHeight="1">
      <c r="B201" s="32"/>
      <c r="C201" s="206" t="s">
        <v>289</v>
      </c>
      <c r="D201" s="206" t="s">
        <v>197</v>
      </c>
      <c r="E201" s="207" t="s">
        <v>290</v>
      </c>
      <c r="F201" s="208" t="s">
        <v>291</v>
      </c>
      <c r="G201" s="209" t="s">
        <v>242</v>
      </c>
      <c r="H201" s="210">
        <v>3</v>
      </c>
      <c r="I201" s="211"/>
      <c r="J201" s="212">
        <f>ROUND(I201*H201,2)</f>
        <v>0</v>
      </c>
      <c r="K201" s="208" t="s">
        <v>132</v>
      </c>
      <c r="L201" s="213"/>
      <c r="M201" s="214" t="s">
        <v>1</v>
      </c>
      <c r="N201" s="215" t="s">
        <v>43</v>
      </c>
      <c r="O201" s="58"/>
      <c r="P201" s="177">
        <f>O201*H201</f>
        <v>0</v>
      </c>
      <c r="Q201" s="177">
        <v>2E-3</v>
      </c>
      <c r="R201" s="177">
        <f>Q201*H201</f>
        <v>6.0000000000000001E-3</v>
      </c>
      <c r="S201" s="177">
        <v>0</v>
      </c>
      <c r="T201" s="178">
        <f>S201*H201</f>
        <v>0</v>
      </c>
      <c r="AR201" s="15" t="s">
        <v>286</v>
      </c>
      <c r="AT201" s="15" t="s">
        <v>197</v>
      </c>
      <c r="AU201" s="15" t="s">
        <v>82</v>
      </c>
      <c r="AY201" s="15" t="s">
        <v>126</v>
      </c>
      <c r="BE201" s="179">
        <f>IF(N201="základní",J201,0)</f>
        <v>0</v>
      </c>
      <c r="BF201" s="179">
        <f>IF(N201="snížená",J201,0)</f>
        <v>0</v>
      </c>
      <c r="BG201" s="179">
        <f>IF(N201="zákl. přenesená",J201,0)</f>
        <v>0</v>
      </c>
      <c r="BH201" s="179">
        <f>IF(N201="sníž. přenesená",J201,0)</f>
        <v>0</v>
      </c>
      <c r="BI201" s="179">
        <f>IF(N201="nulová",J201,0)</f>
        <v>0</v>
      </c>
      <c r="BJ201" s="15" t="s">
        <v>80</v>
      </c>
      <c r="BK201" s="179">
        <f>ROUND(I201*H201,2)</f>
        <v>0</v>
      </c>
      <c r="BL201" s="15" t="s">
        <v>286</v>
      </c>
      <c r="BM201" s="15" t="s">
        <v>292</v>
      </c>
    </row>
    <row r="202" spans="2:65" s="1" customFormat="1" ht="11.25">
      <c r="B202" s="32"/>
      <c r="C202" s="33"/>
      <c r="D202" s="180" t="s">
        <v>135</v>
      </c>
      <c r="E202" s="33"/>
      <c r="F202" s="181" t="s">
        <v>291</v>
      </c>
      <c r="G202" s="33"/>
      <c r="H202" s="33"/>
      <c r="I202" s="97"/>
      <c r="J202" s="33"/>
      <c r="K202" s="33"/>
      <c r="L202" s="36"/>
      <c r="M202" s="182"/>
      <c r="N202" s="58"/>
      <c r="O202" s="58"/>
      <c r="P202" s="58"/>
      <c r="Q202" s="58"/>
      <c r="R202" s="58"/>
      <c r="S202" s="58"/>
      <c r="T202" s="59"/>
      <c r="AT202" s="15" t="s">
        <v>135</v>
      </c>
      <c r="AU202" s="15" t="s">
        <v>82</v>
      </c>
    </row>
    <row r="203" spans="2:65" s="11" customFormat="1" ht="11.25">
      <c r="B203" s="184"/>
      <c r="C203" s="185"/>
      <c r="D203" s="180" t="s">
        <v>139</v>
      </c>
      <c r="E203" s="186" t="s">
        <v>1</v>
      </c>
      <c r="F203" s="187" t="s">
        <v>147</v>
      </c>
      <c r="G203" s="185"/>
      <c r="H203" s="188">
        <v>3</v>
      </c>
      <c r="I203" s="189"/>
      <c r="J203" s="185"/>
      <c r="K203" s="185"/>
      <c r="L203" s="190"/>
      <c r="M203" s="191"/>
      <c r="N203" s="192"/>
      <c r="O203" s="192"/>
      <c r="P203" s="192"/>
      <c r="Q203" s="192"/>
      <c r="R203" s="192"/>
      <c r="S203" s="192"/>
      <c r="T203" s="193"/>
      <c r="AT203" s="194" t="s">
        <v>139</v>
      </c>
      <c r="AU203" s="194" t="s">
        <v>82</v>
      </c>
      <c r="AV203" s="11" t="s">
        <v>82</v>
      </c>
      <c r="AW203" s="11" t="s">
        <v>34</v>
      </c>
      <c r="AX203" s="11" t="s">
        <v>80</v>
      </c>
      <c r="AY203" s="194" t="s">
        <v>126</v>
      </c>
    </row>
    <row r="204" spans="2:65" s="1" customFormat="1" ht="16.5" customHeight="1">
      <c r="B204" s="32"/>
      <c r="C204" s="168" t="s">
        <v>293</v>
      </c>
      <c r="D204" s="168" t="s">
        <v>128</v>
      </c>
      <c r="E204" s="169" t="s">
        <v>294</v>
      </c>
      <c r="F204" s="170" t="s">
        <v>295</v>
      </c>
      <c r="G204" s="171" t="s">
        <v>242</v>
      </c>
      <c r="H204" s="172">
        <v>25</v>
      </c>
      <c r="I204" s="173"/>
      <c r="J204" s="174">
        <f>ROUND(I204*H204,2)</f>
        <v>0</v>
      </c>
      <c r="K204" s="170" t="s">
        <v>132</v>
      </c>
      <c r="L204" s="36"/>
      <c r="M204" s="175" t="s">
        <v>1</v>
      </c>
      <c r="N204" s="176" t="s">
        <v>43</v>
      </c>
      <c r="O204" s="58"/>
      <c r="P204" s="177">
        <f>O204*H204</f>
        <v>0</v>
      </c>
      <c r="Q204" s="177">
        <v>4.0000000000000002E-4</v>
      </c>
      <c r="R204" s="177">
        <f>Q204*H204</f>
        <v>0.01</v>
      </c>
      <c r="S204" s="177">
        <v>0</v>
      </c>
      <c r="T204" s="178">
        <f>S204*H204</f>
        <v>0</v>
      </c>
      <c r="AR204" s="15" t="s">
        <v>133</v>
      </c>
      <c r="AT204" s="15" t="s">
        <v>128</v>
      </c>
      <c r="AU204" s="15" t="s">
        <v>82</v>
      </c>
      <c r="AY204" s="15" t="s">
        <v>126</v>
      </c>
      <c r="BE204" s="179">
        <f>IF(N204="základní",J204,0)</f>
        <v>0</v>
      </c>
      <c r="BF204" s="179">
        <f>IF(N204="snížená",J204,0)</f>
        <v>0</v>
      </c>
      <c r="BG204" s="179">
        <f>IF(N204="zákl. přenesená",J204,0)</f>
        <v>0</v>
      </c>
      <c r="BH204" s="179">
        <f>IF(N204="sníž. přenesená",J204,0)</f>
        <v>0</v>
      </c>
      <c r="BI204" s="179">
        <f>IF(N204="nulová",J204,0)</f>
        <v>0</v>
      </c>
      <c r="BJ204" s="15" t="s">
        <v>80</v>
      </c>
      <c r="BK204" s="179">
        <f>ROUND(I204*H204,2)</f>
        <v>0</v>
      </c>
      <c r="BL204" s="15" t="s">
        <v>133</v>
      </c>
      <c r="BM204" s="15" t="s">
        <v>296</v>
      </c>
    </row>
    <row r="205" spans="2:65" s="1" customFormat="1" ht="11.25">
      <c r="B205" s="32"/>
      <c r="C205" s="33"/>
      <c r="D205" s="180" t="s">
        <v>135</v>
      </c>
      <c r="E205" s="33"/>
      <c r="F205" s="181" t="s">
        <v>297</v>
      </c>
      <c r="G205" s="33"/>
      <c r="H205" s="33"/>
      <c r="I205" s="97"/>
      <c r="J205" s="33"/>
      <c r="K205" s="33"/>
      <c r="L205" s="36"/>
      <c r="M205" s="182"/>
      <c r="N205" s="58"/>
      <c r="O205" s="58"/>
      <c r="P205" s="58"/>
      <c r="Q205" s="58"/>
      <c r="R205" s="58"/>
      <c r="S205" s="58"/>
      <c r="T205" s="59"/>
      <c r="AT205" s="15" t="s">
        <v>135</v>
      </c>
      <c r="AU205" s="15" t="s">
        <v>82</v>
      </c>
    </row>
    <row r="206" spans="2:65" s="1" customFormat="1" ht="39">
      <c r="B206" s="32"/>
      <c r="C206" s="33"/>
      <c r="D206" s="180" t="s">
        <v>137</v>
      </c>
      <c r="E206" s="33"/>
      <c r="F206" s="183" t="s">
        <v>298</v>
      </c>
      <c r="G206" s="33"/>
      <c r="H206" s="33"/>
      <c r="I206" s="97"/>
      <c r="J206" s="33"/>
      <c r="K206" s="33"/>
      <c r="L206" s="36"/>
      <c r="M206" s="182"/>
      <c r="N206" s="58"/>
      <c r="O206" s="58"/>
      <c r="P206" s="58"/>
      <c r="Q206" s="58"/>
      <c r="R206" s="58"/>
      <c r="S206" s="58"/>
      <c r="T206" s="59"/>
      <c r="AT206" s="15" t="s">
        <v>137</v>
      </c>
      <c r="AU206" s="15" t="s">
        <v>82</v>
      </c>
    </row>
    <row r="207" spans="2:65" s="11" customFormat="1" ht="11.25">
      <c r="B207" s="184"/>
      <c r="C207" s="185"/>
      <c r="D207" s="180" t="s">
        <v>139</v>
      </c>
      <c r="E207" s="186" t="s">
        <v>1</v>
      </c>
      <c r="F207" s="187" t="s">
        <v>281</v>
      </c>
      <c r="G207" s="185"/>
      <c r="H207" s="188">
        <v>25</v>
      </c>
      <c r="I207" s="189"/>
      <c r="J207" s="185"/>
      <c r="K207" s="185"/>
      <c r="L207" s="190"/>
      <c r="M207" s="191"/>
      <c r="N207" s="192"/>
      <c r="O207" s="192"/>
      <c r="P207" s="192"/>
      <c r="Q207" s="192"/>
      <c r="R207" s="192"/>
      <c r="S207" s="192"/>
      <c r="T207" s="193"/>
      <c r="AT207" s="194" t="s">
        <v>139</v>
      </c>
      <c r="AU207" s="194" t="s">
        <v>82</v>
      </c>
      <c r="AV207" s="11" t="s">
        <v>82</v>
      </c>
      <c r="AW207" s="11" t="s">
        <v>34</v>
      </c>
      <c r="AX207" s="11" t="s">
        <v>80</v>
      </c>
      <c r="AY207" s="194" t="s">
        <v>126</v>
      </c>
    </row>
    <row r="208" spans="2:65" s="1" customFormat="1" ht="16.5" customHeight="1">
      <c r="B208" s="32"/>
      <c r="C208" s="206" t="s">
        <v>299</v>
      </c>
      <c r="D208" s="206" t="s">
        <v>197</v>
      </c>
      <c r="E208" s="207" t="s">
        <v>300</v>
      </c>
      <c r="F208" s="208" t="s">
        <v>301</v>
      </c>
      <c r="G208" s="209" t="s">
        <v>242</v>
      </c>
      <c r="H208" s="210">
        <v>25</v>
      </c>
      <c r="I208" s="211"/>
      <c r="J208" s="212">
        <f>ROUND(I208*H208,2)</f>
        <v>0</v>
      </c>
      <c r="K208" s="208" t="s">
        <v>132</v>
      </c>
      <c r="L208" s="213"/>
      <c r="M208" s="214" t="s">
        <v>1</v>
      </c>
      <c r="N208" s="215" t="s">
        <v>43</v>
      </c>
      <c r="O208" s="58"/>
      <c r="P208" s="177">
        <f>O208*H208</f>
        <v>0</v>
      </c>
      <c r="Q208" s="177">
        <v>6.6000000000000003E-2</v>
      </c>
      <c r="R208" s="177">
        <f>Q208*H208</f>
        <v>1.6500000000000001</v>
      </c>
      <c r="S208" s="177">
        <v>0</v>
      </c>
      <c r="T208" s="178">
        <f>S208*H208</f>
        <v>0</v>
      </c>
      <c r="AR208" s="15" t="s">
        <v>182</v>
      </c>
      <c r="AT208" s="15" t="s">
        <v>197</v>
      </c>
      <c r="AU208" s="15" t="s">
        <v>82</v>
      </c>
      <c r="AY208" s="15" t="s">
        <v>126</v>
      </c>
      <c r="BE208" s="179">
        <f>IF(N208="základní",J208,0)</f>
        <v>0</v>
      </c>
      <c r="BF208" s="179">
        <f>IF(N208="snížená",J208,0)</f>
        <v>0</v>
      </c>
      <c r="BG208" s="179">
        <f>IF(N208="zákl. přenesená",J208,0)</f>
        <v>0</v>
      </c>
      <c r="BH208" s="179">
        <f>IF(N208="sníž. přenesená",J208,0)</f>
        <v>0</v>
      </c>
      <c r="BI208" s="179">
        <f>IF(N208="nulová",J208,0)</f>
        <v>0</v>
      </c>
      <c r="BJ208" s="15" t="s">
        <v>80</v>
      </c>
      <c r="BK208" s="179">
        <f>ROUND(I208*H208,2)</f>
        <v>0</v>
      </c>
      <c r="BL208" s="15" t="s">
        <v>133</v>
      </c>
      <c r="BM208" s="15" t="s">
        <v>302</v>
      </c>
    </row>
    <row r="209" spans="2:65" s="1" customFormat="1" ht="11.25">
      <c r="B209" s="32"/>
      <c r="C209" s="33"/>
      <c r="D209" s="180" t="s">
        <v>135</v>
      </c>
      <c r="E209" s="33"/>
      <c r="F209" s="181" t="s">
        <v>301</v>
      </c>
      <c r="G209" s="33"/>
      <c r="H209" s="33"/>
      <c r="I209" s="97"/>
      <c r="J209" s="33"/>
      <c r="K209" s="33"/>
      <c r="L209" s="36"/>
      <c r="M209" s="182"/>
      <c r="N209" s="58"/>
      <c r="O209" s="58"/>
      <c r="P209" s="58"/>
      <c r="Q209" s="58"/>
      <c r="R209" s="58"/>
      <c r="S209" s="58"/>
      <c r="T209" s="59"/>
      <c r="AT209" s="15" t="s">
        <v>135</v>
      </c>
      <c r="AU209" s="15" t="s">
        <v>82</v>
      </c>
    </row>
    <row r="210" spans="2:65" s="11" customFormat="1" ht="11.25">
      <c r="B210" s="184"/>
      <c r="C210" s="185"/>
      <c r="D210" s="180" t="s">
        <v>139</v>
      </c>
      <c r="E210" s="186" t="s">
        <v>1</v>
      </c>
      <c r="F210" s="187" t="s">
        <v>299</v>
      </c>
      <c r="G210" s="185"/>
      <c r="H210" s="188">
        <v>25</v>
      </c>
      <c r="I210" s="189"/>
      <c r="J210" s="185"/>
      <c r="K210" s="185"/>
      <c r="L210" s="190"/>
      <c r="M210" s="191"/>
      <c r="N210" s="192"/>
      <c r="O210" s="192"/>
      <c r="P210" s="192"/>
      <c r="Q210" s="192"/>
      <c r="R210" s="192"/>
      <c r="S210" s="192"/>
      <c r="T210" s="193"/>
      <c r="AT210" s="194" t="s">
        <v>139</v>
      </c>
      <c r="AU210" s="194" t="s">
        <v>82</v>
      </c>
      <c r="AV210" s="11" t="s">
        <v>82</v>
      </c>
      <c r="AW210" s="11" t="s">
        <v>34</v>
      </c>
      <c r="AX210" s="11" t="s">
        <v>80</v>
      </c>
      <c r="AY210" s="194" t="s">
        <v>126</v>
      </c>
    </row>
    <row r="211" spans="2:65" s="1" customFormat="1" ht="16.5" customHeight="1">
      <c r="B211" s="32"/>
      <c r="C211" s="168" t="s">
        <v>303</v>
      </c>
      <c r="D211" s="168" t="s">
        <v>128</v>
      </c>
      <c r="E211" s="169" t="s">
        <v>304</v>
      </c>
      <c r="F211" s="170" t="s">
        <v>305</v>
      </c>
      <c r="G211" s="171" t="s">
        <v>242</v>
      </c>
      <c r="H211" s="172">
        <v>1</v>
      </c>
      <c r="I211" s="173"/>
      <c r="J211" s="174">
        <f>ROUND(I211*H211,2)</f>
        <v>0</v>
      </c>
      <c r="K211" s="170" t="s">
        <v>132</v>
      </c>
      <c r="L211" s="36"/>
      <c r="M211" s="175" t="s">
        <v>1</v>
      </c>
      <c r="N211" s="176" t="s">
        <v>43</v>
      </c>
      <c r="O211" s="58"/>
      <c r="P211" s="177">
        <f>O211*H211</f>
        <v>0</v>
      </c>
      <c r="Q211" s="177">
        <v>0</v>
      </c>
      <c r="R211" s="177">
        <f>Q211*H211</f>
        <v>0</v>
      </c>
      <c r="S211" s="177">
        <v>0</v>
      </c>
      <c r="T211" s="178">
        <f>S211*H211</f>
        <v>0</v>
      </c>
      <c r="AR211" s="15" t="s">
        <v>133</v>
      </c>
      <c r="AT211" s="15" t="s">
        <v>128</v>
      </c>
      <c r="AU211" s="15" t="s">
        <v>82</v>
      </c>
      <c r="AY211" s="15" t="s">
        <v>126</v>
      </c>
      <c r="BE211" s="179">
        <f>IF(N211="základní",J211,0)</f>
        <v>0</v>
      </c>
      <c r="BF211" s="179">
        <f>IF(N211="snížená",J211,0)</f>
        <v>0</v>
      </c>
      <c r="BG211" s="179">
        <f>IF(N211="zákl. přenesená",J211,0)</f>
        <v>0</v>
      </c>
      <c r="BH211" s="179">
        <f>IF(N211="sníž. přenesená",J211,0)</f>
        <v>0</v>
      </c>
      <c r="BI211" s="179">
        <f>IF(N211="nulová",J211,0)</f>
        <v>0</v>
      </c>
      <c r="BJ211" s="15" t="s">
        <v>80</v>
      </c>
      <c r="BK211" s="179">
        <f>ROUND(I211*H211,2)</f>
        <v>0</v>
      </c>
      <c r="BL211" s="15" t="s">
        <v>133</v>
      </c>
      <c r="BM211" s="15" t="s">
        <v>306</v>
      </c>
    </row>
    <row r="212" spans="2:65" s="1" customFormat="1" ht="11.25">
      <c r="B212" s="32"/>
      <c r="C212" s="33"/>
      <c r="D212" s="180" t="s">
        <v>135</v>
      </c>
      <c r="E212" s="33"/>
      <c r="F212" s="181" t="s">
        <v>307</v>
      </c>
      <c r="G212" s="33"/>
      <c r="H212" s="33"/>
      <c r="I212" s="97"/>
      <c r="J212" s="33"/>
      <c r="K212" s="33"/>
      <c r="L212" s="36"/>
      <c r="M212" s="182"/>
      <c r="N212" s="58"/>
      <c r="O212" s="58"/>
      <c r="P212" s="58"/>
      <c r="Q212" s="58"/>
      <c r="R212" s="58"/>
      <c r="S212" s="58"/>
      <c r="T212" s="59"/>
      <c r="AT212" s="15" t="s">
        <v>135</v>
      </c>
      <c r="AU212" s="15" t="s">
        <v>82</v>
      </c>
    </row>
    <row r="213" spans="2:65" s="1" customFormat="1" ht="29.25">
      <c r="B213" s="32"/>
      <c r="C213" s="33"/>
      <c r="D213" s="180" t="s">
        <v>137</v>
      </c>
      <c r="E213" s="33"/>
      <c r="F213" s="183" t="s">
        <v>308</v>
      </c>
      <c r="G213" s="33"/>
      <c r="H213" s="33"/>
      <c r="I213" s="97"/>
      <c r="J213" s="33"/>
      <c r="K213" s="33"/>
      <c r="L213" s="36"/>
      <c r="M213" s="182"/>
      <c r="N213" s="58"/>
      <c r="O213" s="58"/>
      <c r="P213" s="58"/>
      <c r="Q213" s="58"/>
      <c r="R213" s="58"/>
      <c r="S213" s="58"/>
      <c r="T213" s="59"/>
      <c r="AT213" s="15" t="s">
        <v>137</v>
      </c>
      <c r="AU213" s="15" t="s">
        <v>82</v>
      </c>
    </row>
    <row r="214" spans="2:65" s="1" customFormat="1" ht="19.5">
      <c r="B214" s="32"/>
      <c r="C214" s="33"/>
      <c r="D214" s="180" t="s">
        <v>221</v>
      </c>
      <c r="E214" s="33"/>
      <c r="F214" s="183" t="s">
        <v>280</v>
      </c>
      <c r="G214" s="33"/>
      <c r="H214" s="33"/>
      <c r="I214" s="97"/>
      <c r="J214" s="33"/>
      <c r="K214" s="33"/>
      <c r="L214" s="36"/>
      <c r="M214" s="182"/>
      <c r="N214" s="58"/>
      <c r="O214" s="58"/>
      <c r="P214" s="58"/>
      <c r="Q214" s="58"/>
      <c r="R214" s="58"/>
      <c r="S214" s="58"/>
      <c r="T214" s="59"/>
      <c r="AT214" s="15" t="s">
        <v>221</v>
      </c>
      <c r="AU214" s="15" t="s">
        <v>82</v>
      </c>
    </row>
    <row r="215" spans="2:65" s="11" customFormat="1" ht="11.25">
      <c r="B215" s="184"/>
      <c r="C215" s="185"/>
      <c r="D215" s="180" t="s">
        <v>139</v>
      </c>
      <c r="E215" s="186" t="s">
        <v>1</v>
      </c>
      <c r="F215" s="187" t="s">
        <v>80</v>
      </c>
      <c r="G215" s="185"/>
      <c r="H215" s="188">
        <v>1</v>
      </c>
      <c r="I215" s="189"/>
      <c r="J215" s="185"/>
      <c r="K215" s="185"/>
      <c r="L215" s="190"/>
      <c r="M215" s="191"/>
      <c r="N215" s="192"/>
      <c r="O215" s="192"/>
      <c r="P215" s="192"/>
      <c r="Q215" s="192"/>
      <c r="R215" s="192"/>
      <c r="S215" s="192"/>
      <c r="T215" s="193"/>
      <c r="AT215" s="194" t="s">
        <v>139</v>
      </c>
      <c r="AU215" s="194" t="s">
        <v>82</v>
      </c>
      <c r="AV215" s="11" t="s">
        <v>82</v>
      </c>
      <c r="AW215" s="11" t="s">
        <v>34</v>
      </c>
      <c r="AX215" s="11" t="s">
        <v>80</v>
      </c>
      <c r="AY215" s="194" t="s">
        <v>126</v>
      </c>
    </row>
    <row r="216" spans="2:65" s="1" customFormat="1" ht="16.5" customHeight="1">
      <c r="B216" s="32"/>
      <c r="C216" s="206" t="s">
        <v>288</v>
      </c>
      <c r="D216" s="206" t="s">
        <v>197</v>
      </c>
      <c r="E216" s="207" t="s">
        <v>309</v>
      </c>
      <c r="F216" s="208" t="s">
        <v>310</v>
      </c>
      <c r="G216" s="209" t="s">
        <v>242</v>
      </c>
      <c r="H216" s="210">
        <v>1</v>
      </c>
      <c r="I216" s="211"/>
      <c r="J216" s="212">
        <f>ROUND(I216*H216,2)</f>
        <v>0</v>
      </c>
      <c r="K216" s="208" t="s">
        <v>132</v>
      </c>
      <c r="L216" s="213"/>
      <c r="M216" s="214" t="s">
        <v>1</v>
      </c>
      <c r="N216" s="215" t="s">
        <v>43</v>
      </c>
      <c r="O216" s="58"/>
      <c r="P216" s="177">
        <f>O216*H216</f>
        <v>0</v>
      </c>
      <c r="Q216" s="177">
        <v>0.154</v>
      </c>
      <c r="R216" s="177">
        <f>Q216*H216</f>
        <v>0.154</v>
      </c>
      <c r="S216" s="177">
        <v>0</v>
      </c>
      <c r="T216" s="178">
        <f>S216*H216</f>
        <v>0</v>
      </c>
      <c r="AR216" s="15" t="s">
        <v>286</v>
      </c>
      <c r="AT216" s="15" t="s">
        <v>197</v>
      </c>
      <c r="AU216" s="15" t="s">
        <v>82</v>
      </c>
      <c r="AY216" s="15" t="s">
        <v>126</v>
      </c>
      <c r="BE216" s="179">
        <f>IF(N216="základní",J216,0)</f>
        <v>0</v>
      </c>
      <c r="BF216" s="179">
        <f>IF(N216="snížená",J216,0)</f>
        <v>0</v>
      </c>
      <c r="BG216" s="179">
        <f>IF(N216="zákl. přenesená",J216,0)</f>
        <v>0</v>
      </c>
      <c r="BH216" s="179">
        <f>IF(N216="sníž. přenesená",J216,0)</f>
        <v>0</v>
      </c>
      <c r="BI216" s="179">
        <f>IF(N216="nulová",J216,0)</f>
        <v>0</v>
      </c>
      <c r="BJ216" s="15" t="s">
        <v>80</v>
      </c>
      <c r="BK216" s="179">
        <f>ROUND(I216*H216,2)</f>
        <v>0</v>
      </c>
      <c r="BL216" s="15" t="s">
        <v>286</v>
      </c>
      <c r="BM216" s="15" t="s">
        <v>311</v>
      </c>
    </row>
    <row r="217" spans="2:65" s="1" customFormat="1" ht="11.25">
      <c r="B217" s="32"/>
      <c r="C217" s="33"/>
      <c r="D217" s="180" t="s">
        <v>135</v>
      </c>
      <c r="E217" s="33"/>
      <c r="F217" s="181" t="s">
        <v>310</v>
      </c>
      <c r="G217" s="33"/>
      <c r="H217" s="33"/>
      <c r="I217" s="97"/>
      <c r="J217" s="33"/>
      <c r="K217" s="33"/>
      <c r="L217" s="36"/>
      <c r="M217" s="182"/>
      <c r="N217" s="58"/>
      <c r="O217" s="58"/>
      <c r="P217" s="58"/>
      <c r="Q217" s="58"/>
      <c r="R217" s="58"/>
      <c r="S217" s="58"/>
      <c r="T217" s="59"/>
      <c r="AT217" s="15" t="s">
        <v>135</v>
      </c>
      <c r="AU217" s="15" t="s">
        <v>82</v>
      </c>
    </row>
    <row r="218" spans="2:65" s="1" customFormat="1" ht="19.5">
      <c r="B218" s="32"/>
      <c r="C218" s="33"/>
      <c r="D218" s="180" t="s">
        <v>221</v>
      </c>
      <c r="E218" s="33"/>
      <c r="F218" s="183" t="s">
        <v>312</v>
      </c>
      <c r="G218" s="33"/>
      <c r="H218" s="33"/>
      <c r="I218" s="97"/>
      <c r="J218" s="33"/>
      <c r="K218" s="33"/>
      <c r="L218" s="36"/>
      <c r="M218" s="182"/>
      <c r="N218" s="58"/>
      <c r="O218" s="58"/>
      <c r="P218" s="58"/>
      <c r="Q218" s="58"/>
      <c r="R218" s="58"/>
      <c r="S218" s="58"/>
      <c r="T218" s="59"/>
      <c r="AT218" s="15" t="s">
        <v>221</v>
      </c>
      <c r="AU218" s="15" t="s">
        <v>82</v>
      </c>
    </row>
    <row r="219" spans="2:65" s="11" customFormat="1" ht="11.25">
      <c r="B219" s="184"/>
      <c r="C219" s="185"/>
      <c r="D219" s="180" t="s">
        <v>139</v>
      </c>
      <c r="E219" s="186" t="s">
        <v>1</v>
      </c>
      <c r="F219" s="187" t="s">
        <v>80</v>
      </c>
      <c r="G219" s="185"/>
      <c r="H219" s="188">
        <v>1</v>
      </c>
      <c r="I219" s="189"/>
      <c r="J219" s="185"/>
      <c r="K219" s="185"/>
      <c r="L219" s="190"/>
      <c r="M219" s="191"/>
      <c r="N219" s="192"/>
      <c r="O219" s="192"/>
      <c r="P219" s="192"/>
      <c r="Q219" s="192"/>
      <c r="R219" s="192"/>
      <c r="S219" s="192"/>
      <c r="T219" s="193"/>
      <c r="AT219" s="194" t="s">
        <v>139</v>
      </c>
      <c r="AU219" s="194" t="s">
        <v>82</v>
      </c>
      <c r="AV219" s="11" t="s">
        <v>82</v>
      </c>
      <c r="AW219" s="11" t="s">
        <v>34</v>
      </c>
      <c r="AX219" s="11" t="s">
        <v>80</v>
      </c>
      <c r="AY219" s="194" t="s">
        <v>126</v>
      </c>
    </row>
    <row r="220" spans="2:65" s="1" customFormat="1" ht="16.5" customHeight="1">
      <c r="B220" s="32"/>
      <c r="C220" s="168" t="s">
        <v>313</v>
      </c>
      <c r="D220" s="168" t="s">
        <v>128</v>
      </c>
      <c r="E220" s="169" t="s">
        <v>314</v>
      </c>
      <c r="F220" s="170" t="s">
        <v>315</v>
      </c>
      <c r="G220" s="171" t="s">
        <v>154</v>
      </c>
      <c r="H220" s="172">
        <v>50</v>
      </c>
      <c r="I220" s="173"/>
      <c r="J220" s="174">
        <f>ROUND(I220*H220,2)</f>
        <v>0</v>
      </c>
      <c r="K220" s="170" t="s">
        <v>132</v>
      </c>
      <c r="L220" s="36"/>
      <c r="M220" s="175" t="s">
        <v>1</v>
      </c>
      <c r="N220" s="176" t="s">
        <v>43</v>
      </c>
      <c r="O220" s="58"/>
      <c r="P220" s="177">
        <f>O220*H220</f>
        <v>0</v>
      </c>
      <c r="Q220" s="177">
        <v>0</v>
      </c>
      <c r="R220" s="177">
        <f>Q220*H220</f>
        <v>0</v>
      </c>
      <c r="S220" s="177">
        <v>0</v>
      </c>
      <c r="T220" s="178">
        <f>S220*H220</f>
        <v>0</v>
      </c>
      <c r="AR220" s="15" t="s">
        <v>133</v>
      </c>
      <c r="AT220" s="15" t="s">
        <v>128</v>
      </c>
      <c r="AU220" s="15" t="s">
        <v>82</v>
      </c>
      <c r="AY220" s="15" t="s">
        <v>126</v>
      </c>
      <c r="BE220" s="179">
        <f>IF(N220="základní",J220,0)</f>
        <v>0</v>
      </c>
      <c r="BF220" s="179">
        <f>IF(N220="snížená",J220,0)</f>
        <v>0</v>
      </c>
      <c r="BG220" s="179">
        <f>IF(N220="zákl. přenesená",J220,0)</f>
        <v>0</v>
      </c>
      <c r="BH220" s="179">
        <f>IF(N220="sníž. přenesená",J220,0)</f>
        <v>0</v>
      </c>
      <c r="BI220" s="179">
        <f>IF(N220="nulová",J220,0)</f>
        <v>0</v>
      </c>
      <c r="BJ220" s="15" t="s">
        <v>80</v>
      </c>
      <c r="BK220" s="179">
        <f>ROUND(I220*H220,2)</f>
        <v>0</v>
      </c>
      <c r="BL220" s="15" t="s">
        <v>133</v>
      </c>
      <c r="BM220" s="15" t="s">
        <v>316</v>
      </c>
    </row>
    <row r="221" spans="2:65" s="1" customFormat="1" ht="11.25">
      <c r="B221" s="32"/>
      <c r="C221" s="33"/>
      <c r="D221" s="180" t="s">
        <v>135</v>
      </c>
      <c r="E221" s="33"/>
      <c r="F221" s="181" t="s">
        <v>317</v>
      </c>
      <c r="G221" s="33"/>
      <c r="H221" s="33"/>
      <c r="I221" s="97"/>
      <c r="J221" s="33"/>
      <c r="K221" s="33"/>
      <c r="L221" s="36"/>
      <c r="M221" s="182"/>
      <c r="N221" s="58"/>
      <c r="O221" s="58"/>
      <c r="P221" s="58"/>
      <c r="Q221" s="58"/>
      <c r="R221" s="58"/>
      <c r="S221" s="58"/>
      <c r="T221" s="59"/>
      <c r="AT221" s="15" t="s">
        <v>135</v>
      </c>
      <c r="AU221" s="15" t="s">
        <v>82</v>
      </c>
    </row>
    <row r="222" spans="2:65" s="1" customFormat="1" ht="19.5">
      <c r="B222" s="32"/>
      <c r="C222" s="33"/>
      <c r="D222" s="180" t="s">
        <v>137</v>
      </c>
      <c r="E222" s="33"/>
      <c r="F222" s="183" t="s">
        <v>318</v>
      </c>
      <c r="G222" s="33"/>
      <c r="H222" s="33"/>
      <c r="I222" s="97"/>
      <c r="J222" s="33"/>
      <c r="K222" s="33"/>
      <c r="L222" s="36"/>
      <c r="M222" s="182"/>
      <c r="N222" s="58"/>
      <c r="O222" s="58"/>
      <c r="P222" s="58"/>
      <c r="Q222" s="58"/>
      <c r="R222" s="58"/>
      <c r="S222" s="58"/>
      <c r="T222" s="59"/>
      <c r="AT222" s="15" t="s">
        <v>137</v>
      </c>
      <c r="AU222" s="15" t="s">
        <v>82</v>
      </c>
    </row>
    <row r="223" spans="2:65" s="1" customFormat="1" ht="19.5">
      <c r="B223" s="32"/>
      <c r="C223" s="33"/>
      <c r="D223" s="180" t="s">
        <v>221</v>
      </c>
      <c r="E223" s="33"/>
      <c r="F223" s="183" t="s">
        <v>280</v>
      </c>
      <c r="G223" s="33"/>
      <c r="H223" s="33"/>
      <c r="I223" s="97"/>
      <c r="J223" s="33"/>
      <c r="K223" s="33"/>
      <c r="L223" s="36"/>
      <c r="M223" s="182"/>
      <c r="N223" s="58"/>
      <c r="O223" s="58"/>
      <c r="P223" s="58"/>
      <c r="Q223" s="58"/>
      <c r="R223" s="58"/>
      <c r="S223" s="58"/>
      <c r="T223" s="59"/>
      <c r="AT223" s="15" t="s">
        <v>221</v>
      </c>
      <c r="AU223" s="15" t="s">
        <v>82</v>
      </c>
    </row>
    <row r="224" spans="2:65" s="11" customFormat="1" ht="11.25">
      <c r="B224" s="184"/>
      <c r="C224" s="185"/>
      <c r="D224" s="180" t="s">
        <v>139</v>
      </c>
      <c r="E224" s="186" t="s">
        <v>1</v>
      </c>
      <c r="F224" s="187" t="s">
        <v>319</v>
      </c>
      <c r="G224" s="185"/>
      <c r="H224" s="188">
        <v>50</v>
      </c>
      <c r="I224" s="189"/>
      <c r="J224" s="185"/>
      <c r="K224" s="185"/>
      <c r="L224" s="190"/>
      <c r="M224" s="191"/>
      <c r="N224" s="192"/>
      <c r="O224" s="192"/>
      <c r="P224" s="192"/>
      <c r="Q224" s="192"/>
      <c r="R224" s="192"/>
      <c r="S224" s="192"/>
      <c r="T224" s="193"/>
      <c r="AT224" s="194" t="s">
        <v>139</v>
      </c>
      <c r="AU224" s="194" t="s">
        <v>82</v>
      </c>
      <c r="AV224" s="11" t="s">
        <v>82</v>
      </c>
      <c r="AW224" s="11" t="s">
        <v>34</v>
      </c>
      <c r="AX224" s="11" t="s">
        <v>80</v>
      </c>
      <c r="AY224" s="194" t="s">
        <v>126</v>
      </c>
    </row>
    <row r="225" spans="2:65" s="1" customFormat="1" ht="16.5" customHeight="1">
      <c r="B225" s="32"/>
      <c r="C225" s="206" t="s">
        <v>320</v>
      </c>
      <c r="D225" s="206" t="s">
        <v>197</v>
      </c>
      <c r="E225" s="207" t="s">
        <v>321</v>
      </c>
      <c r="F225" s="208" t="s">
        <v>322</v>
      </c>
      <c r="G225" s="209" t="s">
        <v>154</v>
      </c>
      <c r="H225" s="210">
        <v>52.5</v>
      </c>
      <c r="I225" s="211"/>
      <c r="J225" s="212">
        <f>ROUND(I225*H225,2)</f>
        <v>0</v>
      </c>
      <c r="K225" s="208" t="s">
        <v>132</v>
      </c>
      <c r="L225" s="213"/>
      <c r="M225" s="214" t="s">
        <v>1</v>
      </c>
      <c r="N225" s="215" t="s">
        <v>43</v>
      </c>
      <c r="O225" s="58"/>
      <c r="P225" s="177">
        <f>O225*H225</f>
        <v>0</v>
      </c>
      <c r="Q225" s="177">
        <v>1.1999999999999999E-3</v>
      </c>
      <c r="R225" s="177">
        <f>Q225*H225</f>
        <v>6.3E-2</v>
      </c>
      <c r="S225" s="177">
        <v>0</v>
      </c>
      <c r="T225" s="178">
        <f>S225*H225</f>
        <v>0</v>
      </c>
      <c r="AR225" s="15" t="s">
        <v>182</v>
      </c>
      <c r="AT225" s="15" t="s">
        <v>197</v>
      </c>
      <c r="AU225" s="15" t="s">
        <v>82</v>
      </c>
      <c r="AY225" s="15" t="s">
        <v>126</v>
      </c>
      <c r="BE225" s="179">
        <f>IF(N225="základní",J225,0)</f>
        <v>0</v>
      </c>
      <c r="BF225" s="179">
        <f>IF(N225="snížená",J225,0)</f>
        <v>0</v>
      </c>
      <c r="BG225" s="179">
        <f>IF(N225="zákl. přenesená",J225,0)</f>
        <v>0</v>
      </c>
      <c r="BH225" s="179">
        <f>IF(N225="sníž. přenesená",J225,0)</f>
        <v>0</v>
      </c>
      <c r="BI225" s="179">
        <f>IF(N225="nulová",J225,0)</f>
        <v>0</v>
      </c>
      <c r="BJ225" s="15" t="s">
        <v>80</v>
      </c>
      <c r="BK225" s="179">
        <f>ROUND(I225*H225,2)</f>
        <v>0</v>
      </c>
      <c r="BL225" s="15" t="s">
        <v>133</v>
      </c>
      <c r="BM225" s="15" t="s">
        <v>323</v>
      </c>
    </row>
    <row r="226" spans="2:65" s="1" customFormat="1" ht="11.25">
      <c r="B226" s="32"/>
      <c r="C226" s="33"/>
      <c r="D226" s="180" t="s">
        <v>135</v>
      </c>
      <c r="E226" s="33"/>
      <c r="F226" s="181" t="s">
        <v>322</v>
      </c>
      <c r="G226" s="33"/>
      <c r="H226" s="33"/>
      <c r="I226" s="97"/>
      <c r="J226" s="33"/>
      <c r="K226" s="33"/>
      <c r="L226" s="36"/>
      <c r="M226" s="182"/>
      <c r="N226" s="58"/>
      <c r="O226" s="58"/>
      <c r="P226" s="58"/>
      <c r="Q226" s="58"/>
      <c r="R226" s="58"/>
      <c r="S226" s="58"/>
      <c r="T226" s="59"/>
      <c r="AT226" s="15" t="s">
        <v>135</v>
      </c>
      <c r="AU226" s="15" t="s">
        <v>82</v>
      </c>
    </row>
    <row r="227" spans="2:65" s="11" customFormat="1" ht="11.25">
      <c r="B227" s="184"/>
      <c r="C227" s="185"/>
      <c r="D227" s="180" t="s">
        <v>139</v>
      </c>
      <c r="E227" s="186" t="s">
        <v>1</v>
      </c>
      <c r="F227" s="187" t="s">
        <v>319</v>
      </c>
      <c r="G227" s="185"/>
      <c r="H227" s="188">
        <v>50</v>
      </c>
      <c r="I227" s="189"/>
      <c r="J227" s="185"/>
      <c r="K227" s="185"/>
      <c r="L227" s="190"/>
      <c r="M227" s="191"/>
      <c r="N227" s="192"/>
      <c r="O227" s="192"/>
      <c r="P227" s="192"/>
      <c r="Q227" s="192"/>
      <c r="R227" s="192"/>
      <c r="S227" s="192"/>
      <c r="T227" s="193"/>
      <c r="AT227" s="194" t="s">
        <v>139</v>
      </c>
      <c r="AU227" s="194" t="s">
        <v>82</v>
      </c>
      <c r="AV227" s="11" t="s">
        <v>82</v>
      </c>
      <c r="AW227" s="11" t="s">
        <v>34</v>
      </c>
      <c r="AX227" s="11" t="s">
        <v>80</v>
      </c>
      <c r="AY227" s="194" t="s">
        <v>126</v>
      </c>
    </row>
    <row r="228" spans="2:65" s="11" customFormat="1" ht="11.25">
      <c r="B228" s="184"/>
      <c r="C228" s="185"/>
      <c r="D228" s="180" t="s">
        <v>139</v>
      </c>
      <c r="E228" s="185"/>
      <c r="F228" s="187" t="s">
        <v>324</v>
      </c>
      <c r="G228" s="185"/>
      <c r="H228" s="188">
        <v>52.5</v>
      </c>
      <c r="I228" s="189"/>
      <c r="J228" s="185"/>
      <c r="K228" s="185"/>
      <c r="L228" s="190"/>
      <c r="M228" s="191"/>
      <c r="N228" s="192"/>
      <c r="O228" s="192"/>
      <c r="P228" s="192"/>
      <c r="Q228" s="192"/>
      <c r="R228" s="192"/>
      <c r="S228" s="192"/>
      <c r="T228" s="193"/>
      <c r="AT228" s="194" t="s">
        <v>139</v>
      </c>
      <c r="AU228" s="194" t="s">
        <v>82</v>
      </c>
      <c r="AV228" s="11" t="s">
        <v>82</v>
      </c>
      <c r="AW228" s="11" t="s">
        <v>4</v>
      </c>
      <c r="AX228" s="11" t="s">
        <v>80</v>
      </c>
      <c r="AY228" s="194" t="s">
        <v>126</v>
      </c>
    </row>
    <row r="229" spans="2:65" s="1" customFormat="1" ht="16.5" customHeight="1">
      <c r="B229" s="32"/>
      <c r="C229" s="168" t="s">
        <v>325</v>
      </c>
      <c r="D229" s="168" t="s">
        <v>128</v>
      </c>
      <c r="E229" s="169" t="s">
        <v>326</v>
      </c>
      <c r="F229" s="170" t="s">
        <v>327</v>
      </c>
      <c r="G229" s="171" t="s">
        <v>154</v>
      </c>
      <c r="H229" s="172">
        <v>100</v>
      </c>
      <c r="I229" s="173"/>
      <c r="J229" s="174">
        <f>ROUND(I229*H229,2)</f>
        <v>0</v>
      </c>
      <c r="K229" s="170" t="s">
        <v>132</v>
      </c>
      <c r="L229" s="36"/>
      <c r="M229" s="175" t="s">
        <v>1</v>
      </c>
      <c r="N229" s="176" t="s">
        <v>43</v>
      </c>
      <c r="O229" s="58"/>
      <c r="P229" s="177">
        <f>O229*H229</f>
        <v>0</v>
      </c>
      <c r="Q229" s="177">
        <v>0</v>
      </c>
      <c r="R229" s="177">
        <f>Q229*H229</f>
        <v>0</v>
      </c>
      <c r="S229" s="177">
        <v>0</v>
      </c>
      <c r="T229" s="178">
        <f>S229*H229</f>
        <v>0</v>
      </c>
      <c r="AR229" s="15" t="s">
        <v>133</v>
      </c>
      <c r="AT229" s="15" t="s">
        <v>128</v>
      </c>
      <c r="AU229" s="15" t="s">
        <v>82</v>
      </c>
      <c r="AY229" s="15" t="s">
        <v>126</v>
      </c>
      <c r="BE229" s="179">
        <f>IF(N229="základní",J229,0)</f>
        <v>0</v>
      </c>
      <c r="BF229" s="179">
        <f>IF(N229="snížená",J229,0)</f>
        <v>0</v>
      </c>
      <c r="BG229" s="179">
        <f>IF(N229="zákl. přenesená",J229,0)</f>
        <v>0</v>
      </c>
      <c r="BH229" s="179">
        <f>IF(N229="sníž. přenesená",J229,0)</f>
        <v>0</v>
      </c>
      <c r="BI229" s="179">
        <f>IF(N229="nulová",J229,0)</f>
        <v>0</v>
      </c>
      <c r="BJ229" s="15" t="s">
        <v>80</v>
      </c>
      <c r="BK229" s="179">
        <f>ROUND(I229*H229,2)</f>
        <v>0</v>
      </c>
      <c r="BL229" s="15" t="s">
        <v>133</v>
      </c>
      <c r="BM229" s="15" t="s">
        <v>328</v>
      </c>
    </row>
    <row r="230" spans="2:65" s="1" customFormat="1" ht="11.25">
      <c r="B230" s="32"/>
      <c r="C230" s="33"/>
      <c r="D230" s="180" t="s">
        <v>135</v>
      </c>
      <c r="E230" s="33"/>
      <c r="F230" s="181" t="s">
        <v>329</v>
      </c>
      <c r="G230" s="33"/>
      <c r="H230" s="33"/>
      <c r="I230" s="97"/>
      <c r="J230" s="33"/>
      <c r="K230" s="33"/>
      <c r="L230" s="36"/>
      <c r="M230" s="182"/>
      <c r="N230" s="58"/>
      <c r="O230" s="58"/>
      <c r="P230" s="58"/>
      <c r="Q230" s="58"/>
      <c r="R230" s="58"/>
      <c r="S230" s="58"/>
      <c r="T230" s="59"/>
      <c r="AT230" s="15" t="s">
        <v>135</v>
      </c>
      <c r="AU230" s="15" t="s">
        <v>82</v>
      </c>
    </row>
    <row r="231" spans="2:65" s="1" customFormat="1" ht="19.5">
      <c r="B231" s="32"/>
      <c r="C231" s="33"/>
      <c r="D231" s="180" t="s">
        <v>137</v>
      </c>
      <c r="E231" s="33"/>
      <c r="F231" s="183" t="s">
        <v>318</v>
      </c>
      <c r="G231" s="33"/>
      <c r="H231" s="33"/>
      <c r="I231" s="97"/>
      <c r="J231" s="33"/>
      <c r="K231" s="33"/>
      <c r="L231" s="36"/>
      <c r="M231" s="182"/>
      <c r="N231" s="58"/>
      <c r="O231" s="58"/>
      <c r="P231" s="58"/>
      <c r="Q231" s="58"/>
      <c r="R231" s="58"/>
      <c r="S231" s="58"/>
      <c r="T231" s="59"/>
      <c r="AT231" s="15" t="s">
        <v>137</v>
      </c>
      <c r="AU231" s="15" t="s">
        <v>82</v>
      </c>
    </row>
    <row r="232" spans="2:65" s="11" customFormat="1" ht="11.25">
      <c r="B232" s="184"/>
      <c r="C232" s="185"/>
      <c r="D232" s="180" t="s">
        <v>139</v>
      </c>
      <c r="E232" s="186" t="s">
        <v>1</v>
      </c>
      <c r="F232" s="187" t="s">
        <v>330</v>
      </c>
      <c r="G232" s="185"/>
      <c r="H232" s="188">
        <v>100</v>
      </c>
      <c r="I232" s="189"/>
      <c r="J232" s="185"/>
      <c r="K232" s="185"/>
      <c r="L232" s="190"/>
      <c r="M232" s="191"/>
      <c r="N232" s="192"/>
      <c r="O232" s="192"/>
      <c r="P232" s="192"/>
      <c r="Q232" s="192"/>
      <c r="R232" s="192"/>
      <c r="S232" s="192"/>
      <c r="T232" s="193"/>
      <c r="AT232" s="194" t="s">
        <v>139</v>
      </c>
      <c r="AU232" s="194" t="s">
        <v>82</v>
      </c>
      <c r="AV232" s="11" t="s">
        <v>82</v>
      </c>
      <c r="AW232" s="11" t="s">
        <v>34</v>
      </c>
      <c r="AX232" s="11" t="s">
        <v>72</v>
      </c>
      <c r="AY232" s="194" t="s">
        <v>126</v>
      </c>
    </row>
    <row r="233" spans="2:65" s="12" customFormat="1" ht="11.25">
      <c r="B233" s="195"/>
      <c r="C233" s="196"/>
      <c r="D233" s="180" t="s">
        <v>139</v>
      </c>
      <c r="E233" s="197" t="s">
        <v>1</v>
      </c>
      <c r="F233" s="198" t="s">
        <v>167</v>
      </c>
      <c r="G233" s="196"/>
      <c r="H233" s="199">
        <v>100</v>
      </c>
      <c r="I233" s="200"/>
      <c r="J233" s="196"/>
      <c r="K233" s="196"/>
      <c r="L233" s="201"/>
      <c r="M233" s="202"/>
      <c r="N233" s="203"/>
      <c r="O233" s="203"/>
      <c r="P233" s="203"/>
      <c r="Q233" s="203"/>
      <c r="R233" s="203"/>
      <c r="S233" s="203"/>
      <c r="T233" s="204"/>
      <c r="AT233" s="205" t="s">
        <v>139</v>
      </c>
      <c r="AU233" s="205" t="s">
        <v>82</v>
      </c>
      <c r="AV233" s="12" t="s">
        <v>133</v>
      </c>
      <c r="AW233" s="12" t="s">
        <v>34</v>
      </c>
      <c r="AX233" s="12" t="s">
        <v>80</v>
      </c>
      <c r="AY233" s="205" t="s">
        <v>126</v>
      </c>
    </row>
    <row r="234" spans="2:65" s="1" customFormat="1" ht="16.5" customHeight="1">
      <c r="B234" s="32"/>
      <c r="C234" s="168" t="s">
        <v>331</v>
      </c>
      <c r="D234" s="168" t="s">
        <v>128</v>
      </c>
      <c r="E234" s="169" t="s">
        <v>332</v>
      </c>
      <c r="F234" s="170" t="s">
        <v>333</v>
      </c>
      <c r="G234" s="171" t="s">
        <v>154</v>
      </c>
      <c r="H234" s="172">
        <v>100</v>
      </c>
      <c r="I234" s="173"/>
      <c r="J234" s="174">
        <f>ROUND(I234*H234,2)</f>
        <v>0</v>
      </c>
      <c r="K234" s="170" t="s">
        <v>132</v>
      </c>
      <c r="L234" s="36"/>
      <c r="M234" s="175" t="s">
        <v>1</v>
      </c>
      <c r="N234" s="176" t="s">
        <v>43</v>
      </c>
      <c r="O234" s="58"/>
      <c r="P234" s="177">
        <f>O234*H234</f>
        <v>0</v>
      </c>
      <c r="Q234" s="177">
        <v>0</v>
      </c>
      <c r="R234" s="177">
        <f>Q234*H234</f>
        <v>0</v>
      </c>
      <c r="S234" s="177">
        <v>0</v>
      </c>
      <c r="T234" s="178">
        <f>S234*H234</f>
        <v>0</v>
      </c>
      <c r="AR234" s="15" t="s">
        <v>133</v>
      </c>
      <c r="AT234" s="15" t="s">
        <v>128</v>
      </c>
      <c r="AU234" s="15" t="s">
        <v>82</v>
      </c>
      <c r="AY234" s="15" t="s">
        <v>126</v>
      </c>
      <c r="BE234" s="179">
        <f>IF(N234="základní",J234,0)</f>
        <v>0</v>
      </c>
      <c r="BF234" s="179">
        <f>IF(N234="snížená",J234,0)</f>
        <v>0</v>
      </c>
      <c r="BG234" s="179">
        <f>IF(N234="zákl. přenesená",J234,0)</f>
        <v>0</v>
      </c>
      <c r="BH234" s="179">
        <f>IF(N234="sníž. přenesená",J234,0)</f>
        <v>0</v>
      </c>
      <c r="BI234" s="179">
        <f>IF(N234="nulová",J234,0)</f>
        <v>0</v>
      </c>
      <c r="BJ234" s="15" t="s">
        <v>80</v>
      </c>
      <c r="BK234" s="179">
        <f>ROUND(I234*H234,2)</f>
        <v>0</v>
      </c>
      <c r="BL234" s="15" t="s">
        <v>133</v>
      </c>
      <c r="BM234" s="15" t="s">
        <v>334</v>
      </c>
    </row>
    <row r="235" spans="2:65" s="1" customFormat="1" ht="11.25">
      <c r="B235" s="32"/>
      <c r="C235" s="33"/>
      <c r="D235" s="180" t="s">
        <v>135</v>
      </c>
      <c r="E235" s="33"/>
      <c r="F235" s="181" t="s">
        <v>335</v>
      </c>
      <c r="G235" s="33"/>
      <c r="H235" s="33"/>
      <c r="I235" s="97"/>
      <c r="J235" s="33"/>
      <c r="K235" s="33"/>
      <c r="L235" s="36"/>
      <c r="M235" s="182"/>
      <c r="N235" s="58"/>
      <c r="O235" s="58"/>
      <c r="P235" s="58"/>
      <c r="Q235" s="58"/>
      <c r="R235" s="58"/>
      <c r="S235" s="58"/>
      <c r="T235" s="59"/>
      <c r="AT235" s="15" t="s">
        <v>135</v>
      </c>
      <c r="AU235" s="15" t="s">
        <v>82</v>
      </c>
    </row>
    <row r="236" spans="2:65" s="1" customFormat="1" ht="19.5">
      <c r="B236" s="32"/>
      <c r="C236" s="33"/>
      <c r="D236" s="180" t="s">
        <v>137</v>
      </c>
      <c r="E236" s="33"/>
      <c r="F236" s="183" t="s">
        <v>318</v>
      </c>
      <c r="G236" s="33"/>
      <c r="H236" s="33"/>
      <c r="I236" s="97"/>
      <c r="J236" s="33"/>
      <c r="K236" s="33"/>
      <c r="L236" s="36"/>
      <c r="M236" s="182"/>
      <c r="N236" s="58"/>
      <c r="O236" s="58"/>
      <c r="P236" s="58"/>
      <c r="Q236" s="58"/>
      <c r="R236" s="58"/>
      <c r="S236" s="58"/>
      <c r="T236" s="59"/>
      <c r="AT236" s="15" t="s">
        <v>137</v>
      </c>
      <c r="AU236" s="15" t="s">
        <v>82</v>
      </c>
    </row>
    <row r="237" spans="2:65" s="11" customFormat="1" ht="11.25">
      <c r="B237" s="184"/>
      <c r="C237" s="185"/>
      <c r="D237" s="180" t="s">
        <v>139</v>
      </c>
      <c r="E237" s="186" t="s">
        <v>1</v>
      </c>
      <c r="F237" s="187" t="s">
        <v>330</v>
      </c>
      <c r="G237" s="185"/>
      <c r="H237" s="188">
        <v>100</v>
      </c>
      <c r="I237" s="189"/>
      <c r="J237" s="185"/>
      <c r="K237" s="185"/>
      <c r="L237" s="190"/>
      <c r="M237" s="191"/>
      <c r="N237" s="192"/>
      <c r="O237" s="192"/>
      <c r="P237" s="192"/>
      <c r="Q237" s="192"/>
      <c r="R237" s="192"/>
      <c r="S237" s="192"/>
      <c r="T237" s="193"/>
      <c r="AT237" s="194" t="s">
        <v>139</v>
      </c>
      <c r="AU237" s="194" t="s">
        <v>82</v>
      </c>
      <c r="AV237" s="11" t="s">
        <v>82</v>
      </c>
      <c r="AW237" s="11" t="s">
        <v>34</v>
      </c>
      <c r="AX237" s="11" t="s">
        <v>80</v>
      </c>
      <c r="AY237" s="194" t="s">
        <v>126</v>
      </c>
    </row>
    <row r="238" spans="2:65" s="1" customFormat="1" ht="16.5" customHeight="1">
      <c r="B238" s="32"/>
      <c r="C238" s="206" t="s">
        <v>336</v>
      </c>
      <c r="D238" s="206" t="s">
        <v>197</v>
      </c>
      <c r="E238" s="207" t="s">
        <v>337</v>
      </c>
      <c r="F238" s="208" t="s">
        <v>338</v>
      </c>
      <c r="G238" s="209" t="s">
        <v>154</v>
      </c>
      <c r="H238" s="210">
        <v>110</v>
      </c>
      <c r="I238" s="211"/>
      <c r="J238" s="212">
        <f>ROUND(I238*H238,2)</f>
        <v>0</v>
      </c>
      <c r="K238" s="208" t="s">
        <v>132</v>
      </c>
      <c r="L238" s="213"/>
      <c r="M238" s="214" t="s">
        <v>1</v>
      </c>
      <c r="N238" s="215" t="s">
        <v>43</v>
      </c>
      <c r="O238" s="58"/>
      <c r="P238" s="177">
        <f>O238*H238</f>
        <v>0</v>
      </c>
      <c r="Q238" s="177">
        <v>4.0000000000000003E-5</v>
      </c>
      <c r="R238" s="177">
        <f>Q238*H238</f>
        <v>4.4000000000000003E-3</v>
      </c>
      <c r="S238" s="177">
        <v>0</v>
      </c>
      <c r="T238" s="178">
        <f>S238*H238</f>
        <v>0</v>
      </c>
      <c r="AR238" s="15" t="s">
        <v>182</v>
      </c>
      <c r="AT238" s="15" t="s">
        <v>197</v>
      </c>
      <c r="AU238" s="15" t="s">
        <v>82</v>
      </c>
      <c r="AY238" s="15" t="s">
        <v>126</v>
      </c>
      <c r="BE238" s="179">
        <f>IF(N238="základní",J238,0)</f>
        <v>0</v>
      </c>
      <c r="BF238" s="179">
        <f>IF(N238="snížená",J238,0)</f>
        <v>0</v>
      </c>
      <c r="BG238" s="179">
        <f>IF(N238="zákl. přenesená",J238,0)</f>
        <v>0</v>
      </c>
      <c r="BH238" s="179">
        <f>IF(N238="sníž. přenesená",J238,0)</f>
        <v>0</v>
      </c>
      <c r="BI238" s="179">
        <f>IF(N238="nulová",J238,0)</f>
        <v>0</v>
      </c>
      <c r="BJ238" s="15" t="s">
        <v>80</v>
      </c>
      <c r="BK238" s="179">
        <f>ROUND(I238*H238,2)</f>
        <v>0</v>
      </c>
      <c r="BL238" s="15" t="s">
        <v>133</v>
      </c>
      <c r="BM238" s="15" t="s">
        <v>339</v>
      </c>
    </row>
    <row r="239" spans="2:65" s="1" customFormat="1" ht="11.25">
      <c r="B239" s="32"/>
      <c r="C239" s="33"/>
      <c r="D239" s="180" t="s">
        <v>135</v>
      </c>
      <c r="E239" s="33"/>
      <c r="F239" s="181" t="s">
        <v>338</v>
      </c>
      <c r="G239" s="33"/>
      <c r="H239" s="33"/>
      <c r="I239" s="97"/>
      <c r="J239" s="33"/>
      <c r="K239" s="33"/>
      <c r="L239" s="36"/>
      <c r="M239" s="182"/>
      <c r="N239" s="58"/>
      <c r="O239" s="58"/>
      <c r="P239" s="58"/>
      <c r="Q239" s="58"/>
      <c r="R239" s="58"/>
      <c r="S239" s="58"/>
      <c r="T239" s="59"/>
      <c r="AT239" s="15" t="s">
        <v>135</v>
      </c>
      <c r="AU239" s="15" t="s">
        <v>82</v>
      </c>
    </row>
    <row r="240" spans="2:65" s="11" customFormat="1" ht="11.25">
      <c r="B240" s="184"/>
      <c r="C240" s="185"/>
      <c r="D240" s="180" t="s">
        <v>139</v>
      </c>
      <c r="E240" s="186" t="s">
        <v>1</v>
      </c>
      <c r="F240" s="187" t="s">
        <v>330</v>
      </c>
      <c r="G240" s="185"/>
      <c r="H240" s="188">
        <v>100</v>
      </c>
      <c r="I240" s="189"/>
      <c r="J240" s="185"/>
      <c r="K240" s="185"/>
      <c r="L240" s="190"/>
      <c r="M240" s="191"/>
      <c r="N240" s="192"/>
      <c r="O240" s="192"/>
      <c r="P240" s="192"/>
      <c r="Q240" s="192"/>
      <c r="R240" s="192"/>
      <c r="S240" s="192"/>
      <c r="T240" s="193"/>
      <c r="AT240" s="194" t="s">
        <v>139</v>
      </c>
      <c r="AU240" s="194" t="s">
        <v>82</v>
      </c>
      <c r="AV240" s="11" t="s">
        <v>82</v>
      </c>
      <c r="AW240" s="11" t="s">
        <v>34</v>
      </c>
      <c r="AX240" s="11" t="s">
        <v>80</v>
      </c>
      <c r="AY240" s="194" t="s">
        <v>126</v>
      </c>
    </row>
    <row r="241" spans="2:65" s="11" customFormat="1" ht="11.25">
      <c r="B241" s="184"/>
      <c r="C241" s="185"/>
      <c r="D241" s="180" t="s">
        <v>139</v>
      </c>
      <c r="E241" s="185"/>
      <c r="F241" s="187" t="s">
        <v>340</v>
      </c>
      <c r="G241" s="185"/>
      <c r="H241" s="188">
        <v>110</v>
      </c>
      <c r="I241" s="189"/>
      <c r="J241" s="185"/>
      <c r="K241" s="185"/>
      <c r="L241" s="190"/>
      <c r="M241" s="191"/>
      <c r="N241" s="192"/>
      <c r="O241" s="192"/>
      <c r="P241" s="192"/>
      <c r="Q241" s="192"/>
      <c r="R241" s="192"/>
      <c r="S241" s="192"/>
      <c r="T241" s="193"/>
      <c r="AT241" s="194" t="s">
        <v>139</v>
      </c>
      <c r="AU241" s="194" t="s">
        <v>82</v>
      </c>
      <c r="AV241" s="11" t="s">
        <v>82</v>
      </c>
      <c r="AW241" s="11" t="s">
        <v>4</v>
      </c>
      <c r="AX241" s="11" t="s">
        <v>80</v>
      </c>
      <c r="AY241" s="194" t="s">
        <v>126</v>
      </c>
    </row>
    <row r="242" spans="2:65" s="1" customFormat="1" ht="16.5" customHeight="1">
      <c r="B242" s="32"/>
      <c r="C242" s="206" t="s">
        <v>341</v>
      </c>
      <c r="D242" s="206" t="s">
        <v>197</v>
      </c>
      <c r="E242" s="207" t="s">
        <v>342</v>
      </c>
      <c r="F242" s="208" t="s">
        <v>343</v>
      </c>
      <c r="G242" s="209" t="s">
        <v>154</v>
      </c>
      <c r="H242" s="210">
        <v>55</v>
      </c>
      <c r="I242" s="211"/>
      <c r="J242" s="212">
        <f>ROUND(I242*H242,2)</f>
        <v>0</v>
      </c>
      <c r="K242" s="208" t="s">
        <v>132</v>
      </c>
      <c r="L242" s="213"/>
      <c r="M242" s="214" t="s">
        <v>1</v>
      </c>
      <c r="N242" s="215" t="s">
        <v>43</v>
      </c>
      <c r="O242" s="58"/>
      <c r="P242" s="177">
        <f>O242*H242</f>
        <v>0</v>
      </c>
      <c r="Q242" s="177">
        <v>2.0000000000000002E-5</v>
      </c>
      <c r="R242" s="177">
        <f>Q242*H242</f>
        <v>1.1000000000000001E-3</v>
      </c>
      <c r="S242" s="177">
        <v>0</v>
      </c>
      <c r="T242" s="178">
        <f>S242*H242</f>
        <v>0</v>
      </c>
      <c r="AR242" s="15" t="s">
        <v>182</v>
      </c>
      <c r="AT242" s="15" t="s">
        <v>197</v>
      </c>
      <c r="AU242" s="15" t="s">
        <v>82</v>
      </c>
      <c r="AY242" s="15" t="s">
        <v>126</v>
      </c>
      <c r="BE242" s="179">
        <f>IF(N242="základní",J242,0)</f>
        <v>0</v>
      </c>
      <c r="BF242" s="179">
        <f>IF(N242="snížená",J242,0)</f>
        <v>0</v>
      </c>
      <c r="BG242" s="179">
        <f>IF(N242="zákl. přenesená",J242,0)</f>
        <v>0</v>
      </c>
      <c r="BH242" s="179">
        <f>IF(N242="sníž. přenesená",J242,0)</f>
        <v>0</v>
      </c>
      <c r="BI242" s="179">
        <f>IF(N242="nulová",J242,0)</f>
        <v>0</v>
      </c>
      <c r="BJ242" s="15" t="s">
        <v>80</v>
      </c>
      <c r="BK242" s="179">
        <f>ROUND(I242*H242,2)</f>
        <v>0</v>
      </c>
      <c r="BL242" s="15" t="s">
        <v>133</v>
      </c>
      <c r="BM242" s="15" t="s">
        <v>344</v>
      </c>
    </row>
    <row r="243" spans="2:65" s="1" customFormat="1" ht="11.25">
      <c r="B243" s="32"/>
      <c r="C243" s="33"/>
      <c r="D243" s="180" t="s">
        <v>135</v>
      </c>
      <c r="E243" s="33"/>
      <c r="F243" s="181" t="s">
        <v>343</v>
      </c>
      <c r="G243" s="33"/>
      <c r="H243" s="33"/>
      <c r="I243" s="97"/>
      <c r="J243" s="33"/>
      <c r="K243" s="33"/>
      <c r="L243" s="36"/>
      <c r="M243" s="182"/>
      <c r="N243" s="58"/>
      <c r="O243" s="58"/>
      <c r="P243" s="58"/>
      <c r="Q243" s="58"/>
      <c r="R243" s="58"/>
      <c r="S243" s="58"/>
      <c r="T243" s="59"/>
      <c r="AT243" s="15" t="s">
        <v>135</v>
      </c>
      <c r="AU243" s="15" t="s">
        <v>82</v>
      </c>
    </row>
    <row r="244" spans="2:65" s="11" customFormat="1" ht="11.25">
      <c r="B244" s="184"/>
      <c r="C244" s="185"/>
      <c r="D244" s="180" t="s">
        <v>139</v>
      </c>
      <c r="E244" s="186" t="s">
        <v>1</v>
      </c>
      <c r="F244" s="187" t="s">
        <v>319</v>
      </c>
      <c r="G244" s="185"/>
      <c r="H244" s="188">
        <v>50</v>
      </c>
      <c r="I244" s="189"/>
      <c r="J244" s="185"/>
      <c r="K244" s="185"/>
      <c r="L244" s="190"/>
      <c r="M244" s="191"/>
      <c r="N244" s="192"/>
      <c r="O244" s="192"/>
      <c r="P244" s="192"/>
      <c r="Q244" s="192"/>
      <c r="R244" s="192"/>
      <c r="S244" s="192"/>
      <c r="T244" s="193"/>
      <c r="AT244" s="194" t="s">
        <v>139</v>
      </c>
      <c r="AU244" s="194" t="s">
        <v>82</v>
      </c>
      <c r="AV244" s="11" t="s">
        <v>82</v>
      </c>
      <c r="AW244" s="11" t="s">
        <v>34</v>
      </c>
      <c r="AX244" s="11" t="s">
        <v>80</v>
      </c>
      <c r="AY244" s="194" t="s">
        <v>126</v>
      </c>
    </row>
    <row r="245" spans="2:65" s="11" customFormat="1" ht="11.25">
      <c r="B245" s="184"/>
      <c r="C245" s="185"/>
      <c r="D245" s="180" t="s">
        <v>139</v>
      </c>
      <c r="E245" s="185"/>
      <c r="F245" s="187" t="s">
        <v>345</v>
      </c>
      <c r="G245" s="185"/>
      <c r="H245" s="188">
        <v>55</v>
      </c>
      <c r="I245" s="189"/>
      <c r="J245" s="185"/>
      <c r="K245" s="185"/>
      <c r="L245" s="190"/>
      <c r="M245" s="191"/>
      <c r="N245" s="192"/>
      <c r="O245" s="192"/>
      <c r="P245" s="192"/>
      <c r="Q245" s="192"/>
      <c r="R245" s="192"/>
      <c r="S245" s="192"/>
      <c r="T245" s="193"/>
      <c r="AT245" s="194" t="s">
        <v>139</v>
      </c>
      <c r="AU245" s="194" t="s">
        <v>82</v>
      </c>
      <c r="AV245" s="11" t="s">
        <v>82</v>
      </c>
      <c r="AW245" s="11" t="s">
        <v>4</v>
      </c>
      <c r="AX245" s="11" t="s">
        <v>80</v>
      </c>
      <c r="AY245" s="194" t="s">
        <v>126</v>
      </c>
    </row>
    <row r="246" spans="2:65" s="10" customFormat="1" ht="22.9" customHeight="1">
      <c r="B246" s="152"/>
      <c r="C246" s="153"/>
      <c r="D246" s="154" t="s">
        <v>71</v>
      </c>
      <c r="E246" s="166" t="s">
        <v>159</v>
      </c>
      <c r="F246" s="166" t="s">
        <v>346</v>
      </c>
      <c r="G246" s="153"/>
      <c r="H246" s="153"/>
      <c r="I246" s="156"/>
      <c r="J246" s="167">
        <f>BK246</f>
        <v>0</v>
      </c>
      <c r="K246" s="153"/>
      <c r="L246" s="158"/>
      <c r="M246" s="159"/>
      <c r="N246" s="160"/>
      <c r="O246" s="160"/>
      <c r="P246" s="161">
        <f>SUM(P247:P302)</f>
        <v>0</v>
      </c>
      <c r="Q246" s="160"/>
      <c r="R246" s="161">
        <f>SUM(R247:R302)</f>
        <v>190.85754600000001</v>
      </c>
      <c r="S246" s="160"/>
      <c r="T246" s="162">
        <f>SUM(T247:T302)</f>
        <v>0</v>
      </c>
      <c r="AR246" s="163" t="s">
        <v>80</v>
      </c>
      <c r="AT246" s="164" t="s">
        <v>71</v>
      </c>
      <c r="AU246" s="164" t="s">
        <v>80</v>
      </c>
      <c r="AY246" s="163" t="s">
        <v>126</v>
      </c>
      <c r="BK246" s="165">
        <f>SUM(BK247:BK302)</f>
        <v>0</v>
      </c>
    </row>
    <row r="247" spans="2:65" s="1" customFormat="1" ht="16.5" customHeight="1">
      <c r="B247" s="32"/>
      <c r="C247" s="168" t="s">
        <v>347</v>
      </c>
      <c r="D247" s="168" t="s">
        <v>128</v>
      </c>
      <c r="E247" s="169" t="s">
        <v>348</v>
      </c>
      <c r="F247" s="170" t="s">
        <v>349</v>
      </c>
      <c r="G247" s="171" t="s">
        <v>185</v>
      </c>
      <c r="H247" s="172">
        <v>269</v>
      </c>
      <c r="I247" s="173"/>
      <c r="J247" s="174">
        <f>ROUND(I247*H247,2)</f>
        <v>0</v>
      </c>
      <c r="K247" s="170" t="s">
        <v>132</v>
      </c>
      <c r="L247" s="36"/>
      <c r="M247" s="175" t="s">
        <v>1</v>
      </c>
      <c r="N247" s="176" t="s">
        <v>43</v>
      </c>
      <c r="O247" s="58"/>
      <c r="P247" s="177">
        <f>O247*H247</f>
        <v>0</v>
      </c>
      <c r="Q247" s="177">
        <v>0</v>
      </c>
      <c r="R247" s="177">
        <f>Q247*H247</f>
        <v>0</v>
      </c>
      <c r="S247" s="177">
        <v>0</v>
      </c>
      <c r="T247" s="178">
        <f>S247*H247</f>
        <v>0</v>
      </c>
      <c r="AR247" s="15" t="s">
        <v>133</v>
      </c>
      <c r="AT247" s="15" t="s">
        <v>128</v>
      </c>
      <c r="AU247" s="15" t="s">
        <v>82</v>
      </c>
      <c r="AY247" s="15" t="s">
        <v>126</v>
      </c>
      <c r="BE247" s="179">
        <f>IF(N247="základní",J247,0)</f>
        <v>0</v>
      </c>
      <c r="BF247" s="179">
        <f>IF(N247="snížená",J247,0)</f>
        <v>0</v>
      </c>
      <c r="BG247" s="179">
        <f>IF(N247="zákl. přenesená",J247,0)</f>
        <v>0</v>
      </c>
      <c r="BH247" s="179">
        <f>IF(N247="sníž. přenesená",J247,0)</f>
        <v>0</v>
      </c>
      <c r="BI247" s="179">
        <f>IF(N247="nulová",J247,0)</f>
        <v>0</v>
      </c>
      <c r="BJ247" s="15" t="s">
        <v>80</v>
      </c>
      <c r="BK247" s="179">
        <f>ROUND(I247*H247,2)</f>
        <v>0</v>
      </c>
      <c r="BL247" s="15" t="s">
        <v>133</v>
      </c>
      <c r="BM247" s="15" t="s">
        <v>350</v>
      </c>
    </row>
    <row r="248" spans="2:65" s="1" customFormat="1" ht="11.25">
      <c r="B248" s="32"/>
      <c r="C248" s="33"/>
      <c r="D248" s="180" t="s">
        <v>135</v>
      </c>
      <c r="E248" s="33"/>
      <c r="F248" s="181" t="s">
        <v>351</v>
      </c>
      <c r="G248" s="33"/>
      <c r="H248" s="33"/>
      <c r="I248" s="97"/>
      <c r="J248" s="33"/>
      <c r="K248" s="33"/>
      <c r="L248" s="36"/>
      <c r="M248" s="182"/>
      <c r="N248" s="58"/>
      <c r="O248" s="58"/>
      <c r="P248" s="58"/>
      <c r="Q248" s="58"/>
      <c r="R248" s="58"/>
      <c r="S248" s="58"/>
      <c r="T248" s="59"/>
      <c r="AT248" s="15" t="s">
        <v>135</v>
      </c>
      <c r="AU248" s="15" t="s">
        <v>82</v>
      </c>
    </row>
    <row r="249" spans="2:65" s="11" customFormat="1" ht="11.25">
      <c r="B249" s="184"/>
      <c r="C249" s="185"/>
      <c r="D249" s="180" t="s">
        <v>139</v>
      </c>
      <c r="E249" s="186" t="s">
        <v>1</v>
      </c>
      <c r="F249" s="187" t="s">
        <v>352</v>
      </c>
      <c r="G249" s="185"/>
      <c r="H249" s="188">
        <v>269</v>
      </c>
      <c r="I249" s="189"/>
      <c r="J249" s="185"/>
      <c r="K249" s="185"/>
      <c r="L249" s="190"/>
      <c r="M249" s="191"/>
      <c r="N249" s="192"/>
      <c r="O249" s="192"/>
      <c r="P249" s="192"/>
      <c r="Q249" s="192"/>
      <c r="R249" s="192"/>
      <c r="S249" s="192"/>
      <c r="T249" s="193"/>
      <c r="AT249" s="194" t="s">
        <v>139</v>
      </c>
      <c r="AU249" s="194" t="s">
        <v>82</v>
      </c>
      <c r="AV249" s="11" t="s">
        <v>82</v>
      </c>
      <c r="AW249" s="11" t="s">
        <v>34</v>
      </c>
      <c r="AX249" s="11" t="s">
        <v>80</v>
      </c>
      <c r="AY249" s="194" t="s">
        <v>126</v>
      </c>
    </row>
    <row r="250" spans="2:65" s="1" customFormat="1" ht="16.5" customHeight="1">
      <c r="B250" s="32"/>
      <c r="C250" s="168" t="s">
        <v>353</v>
      </c>
      <c r="D250" s="168" t="s">
        <v>128</v>
      </c>
      <c r="E250" s="169" t="s">
        <v>354</v>
      </c>
      <c r="F250" s="170" t="s">
        <v>355</v>
      </c>
      <c r="G250" s="171" t="s">
        <v>185</v>
      </c>
      <c r="H250" s="172">
        <v>243</v>
      </c>
      <c r="I250" s="173"/>
      <c r="J250" s="174">
        <f>ROUND(I250*H250,2)</f>
        <v>0</v>
      </c>
      <c r="K250" s="170" t="s">
        <v>132</v>
      </c>
      <c r="L250" s="36"/>
      <c r="M250" s="175" t="s">
        <v>1</v>
      </c>
      <c r="N250" s="176" t="s">
        <v>43</v>
      </c>
      <c r="O250" s="58"/>
      <c r="P250" s="177">
        <f>O250*H250</f>
        <v>0</v>
      </c>
      <c r="Q250" s="177">
        <v>0</v>
      </c>
      <c r="R250" s="177">
        <f>Q250*H250</f>
        <v>0</v>
      </c>
      <c r="S250" s="177">
        <v>0</v>
      </c>
      <c r="T250" s="178">
        <f>S250*H250</f>
        <v>0</v>
      </c>
      <c r="AR250" s="15" t="s">
        <v>133</v>
      </c>
      <c r="AT250" s="15" t="s">
        <v>128</v>
      </c>
      <c r="AU250" s="15" t="s">
        <v>82</v>
      </c>
      <c r="AY250" s="15" t="s">
        <v>126</v>
      </c>
      <c r="BE250" s="179">
        <f>IF(N250="základní",J250,0)</f>
        <v>0</v>
      </c>
      <c r="BF250" s="179">
        <f>IF(N250="snížená",J250,0)</f>
        <v>0</v>
      </c>
      <c r="BG250" s="179">
        <f>IF(N250="zákl. přenesená",J250,0)</f>
        <v>0</v>
      </c>
      <c r="BH250" s="179">
        <f>IF(N250="sníž. přenesená",J250,0)</f>
        <v>0</v>
      </c>
      <c r="BI250" s="179">
        <f>IF(N250="nulová",J250,0)</f>
        <v>0</v>
      </c>
      <c r="BJ250" s="15" t="s">
        <v>80</v>
      </c>
      <c r="BK250" s="179">
        <f>ROUND(I250*H250,2)</f>
        <v>0</v>
      </c>
      <c r="BL250" s="15" t="s">
        <v>133</v>
      </c>
      <c r="BM250" s="15" t="s">
        <v>356</v>
      </c>
    </row>
    <row r="251" spans="2:65" s="1" customFormat="1" ht="11.25">
      <c r="B251" s="32"/>
      <c r="C251" s="33"/>
      <c r="D251" s="180" t="s">
        <v>135</v>
      </c>
      <c r="E251" s="33"/>
      <c r="F251" s="181" t="s">
        <v>357</v>
      </c>
      <c r="G251" s="33"/>
      <c r="H251" s="33"/>
      <c r="I251" s="97"/>
      <c r="J251" s="33"/>
      <c r="K251" s="33"/>
      <c r="L251" s="36"/>
      <c r="M251" s="182"/>
      <c r="N251" s="58"/>
      <c r="O251" s="58"/>
      <c r="P251" s="58"/>
      <c r="Q251" s="58"/>
      <c r="R251" s="58"/>
      <c r="S251" s="58"/>
      <c r="T251" s="59"/>
      <c r="AT251" s="15" t="s">
        <v>135</v>
      </c>
      <c r="AU251" s="15" t="s">
        <v>82</v>
      </c>
    </row>
    <row r="252" spans="2:65" s="11" customFormat="1" ht="11.25">
      <c r="B252" s="184"/>
      <c r="C252" s="185"/>
      <c r="D252" s="180" t="s">
        <v>139</v>
      </c>
      <c r="E252" s="186" t="s">
        <v>1</v>
      </c>
      <c r="F252" s="187" t="s">
        <v>358</v>
      </c>
      <c r="G252" s="185"/>
      <c r="H252" s="188">
        <v>243</v>
      </c>
      <c r="I252" s="189"/>
      <c r="J252" s="185"/>
      <c r="K252" s="185"/>
      <c r="L252" s="190"/>
      <c r="M252" s="191"/>
      <c r="N252" s="192"/>
      <c r="O252" s="192"/>
      <c r="P252" s="192"/>
      <c r="Q252" s="192"/>
      <c r="R252" s="192"/>
      <c r="S252" s="192"/>
      <c r="T252" s="193"/>
      <c r="AT252" s="194" t="s">
        <v>139</v>
      </c>
      <c r="AU252" s="194" t="s">
        <v>82</v>
      </c>
      <c r="AV252" s="11" t="s">
        <v>82</v>
      </c>
      <c r="AW252" s="11" t="s">
        <v>34</v>
      </c>
      <c r="AX252" s="11" t="s">
        <v>80</v>
      </c>
      <c r="AY252" s="194" t="s">
        <v>126</v>
      </c>
    </row>
    <row r="253" spans="2:65" s="1" customFormat="1" ht="16.5" customHeight="1">
      <c r="B253" s="32"/>
      <c r="C253" s="168" t="s">
        <v>359</v>
      </c>
      <c r="D253" s="168" t="s">
        <v>128</v>
      </c>
      <c r="E253" s="169" t="s">
        <v>360</v>
      </c>
      <c r="F253" s="170" t="s">
        <v>361</v>
      </c>
      <c r="G253" s="171" t="s">
        <v>185</v>
      </c>
      <c r="H253" s="172">
        <v>350</v>
      </c>
      <c r="I253" s="173"/>
      <c r="J253" s="174">
        <f>ROUND(I253*H253,2)</f>
        <v>0</v>
      </c>
      <c r="K253" s="170" t="s">
        <v>132</v>
      </c>
      <c r="L253" s="36"/>
      <c r="M253" s="175" t="s">
        <v>1</v>
      </c>
      <c r="N253" s="176" t="s">
        <v>43</v>
      </c>
      <c r="O253" s="58"/>
      <c r="P253" s="177">
        <f>O253*H253</f>
        <v>0</v>
      </c>
      <c r="Q253" s="177">
        <v>0</v>
      </c>
      <c r="R253" s="177">
        <f>Q253*H253</f>
        <v>0</v>
      </c>
      <c r="S253" s="177">
        <v>0</v>
      </c>
      <c r="T253" s="178">
        <f>S253*H253</f>
        <v>0</v>
      </c>
      <c r="AR253" s="15" t="s">
        <v>133</v>
      </c>
      <c r="AT253" s="15" t="s">
        <v>128</v>
      </c>
      <c r="AU253" s="15" t="s">
        <v>82</v>
      </c>
      <c r="AY253" s="15" t="s">
        <v>126</v>
      </c>
      <c r="BE253" s="179">
        <f>IF(N253="základní",J253,0)</f>
        <v>0</v>
      </c>
      <c r="BF253" s="179">
        <f>IF(N253="snížená",J253,0)</f>
        <v>0</v>
      </c>
      <c r="BG253" s="179">
        <f>IF(N253="zákl. přenesená",J253,0)</f>
        <v>0</v>
      </c>
      <c r="BH253" s="179">
        <f>IF(N253="sníž. přenesená",J253,0)</f>
        <v>0</v>
      </c>
      <c r="BI253" s="179">
        <f>IF(N253="nulová",J253,0)</f>
        <v>0</v>
      </c>
      <c r="BJ253" s="15" t="s">
        <v>80</v>
      </c>
      <c r="BK253" s="179">
        <f>ROUND(I253*H253,2)</f>
        <v>0</v>
      </c>
      <c r="BL253" s="15" t="s">
        <v>133</v>
      </c>
      <c r="BM253" s="15" t="s">
        <v>362</v>
      </c>
    </row>
    <row r="254" spans="2:65" s="1" customFormat="1" ht="11.25">
      <c r="B254" s="32"/>
      <c r="C254" s="33"/>
      <c r="D254" s="180" t="s">
        <v>135</v>
      </c>
      <c r="E254" s="33"/>
      <c r="F254" s="181" t="s">
        <v>363</v>
      </c>
      <c r="G254" s="33"/>
      <c r="H254" s="33"/>
      <c r="I254" s="97"/>
      <c r="J254" s="33"/>
      <c r="K254" s="33"/>
      <c r="L254" s="36"/>
      <c r="M254" s="182"/>
      <c r="N254" s="58"/>
      <c r="O254" s="58"/>
      <c r="P254" s="58"/>
      <c r="Q254" s="58"/>
      <c r="R254" s="58"/>
      <c r="S254" s="58"/>
      <c r="T254" s="59"/>
      <c r="AT254" s="15" t="s">
        <v>135</v>
      </c>
      <c r="AU254" s="15" t="s">
        <v>82</v>
      </c>
    </row>
    <row r="255" spans="2:65" s="11" customFormat="1" ht="11.25">
      <c r="B255" s="184"/>
      <c r="C255" s="185"/>
      <c r="D255" s="180" t="s">
        <v>139</v>
      </c>
      <c r="E255" s="186" t="s">
        <v>1</v>
      </c>
      <c r="F255" s="187" t="s">
        <v>364</v>
      </c>
      <c r="G255" s="185"/>
      <c r="H255" s="188">
        <v>350</v>
      </c>
      <c r="I255" s="189"/>
      <c r="J255" s="185"/>
      <c r="K255" s="185"/>
      <c r="L255" s="190"/>
      <c r="M255" s="191"/>
      <c r="N255" s="192"/>
      <c r="O255" s="192"/>
      <c r="P255" s="192"/>
      <c r="Q255" s="192"/>
      <c r="R255" s="192"/>
      <c r="S255" s="192"/>
      <c r="T255" s="193"/>
      <c r="AT255" s="194" t="s">
        <v>139</v>
      </c>
      <c r="AU255" s="194" t="s">
        <v>82</v>
      </c>
      <c r="AV255" s="11" t="s">
        <v>82</v>
      </c>
      <c r="AW255" s="11" t="s">
        <v>34</v>
      </c>
      <c r="AX255" s="11" t="s">
        <v>80</v>
      </c>
      <c r="AY255" s="194" t="s">
        <v>126</v>
      </c>
    </row>
    <row r="256" spans="2:65" s="1" customFormat="1" ht="16.5" customHeight="1">
      <c r="B256" s="32"/>
      <c r="C256" s="168" t="s">
        <v>365</v>
      </c>
      <c r="D256" s="168" t="s">
        <v>128</v>
      </c>
      <c r="E256" s="169" t="s">
        <v>366</v>
      </c>
      <c r="F256" s="170" t="s">
        <v>367</v>
      </c>
      <c r="G256" s="171" t="s">
        <v>185</v>
      </c>
      <c r="H256" s="172">
        <v>17</v>
      </c>
      <c r="I256" s="173"/>
      <c r="J256" s="174">
        <f>ROUND(I256*H256,2)</f>
        <v>0</v>
      </c>
      <c r="K256" s="170" t="s">
        <v>132</v>
      </c>
      <c r="L256" s="36"/>
      <c r="M256" s="175" t="s">
        <v>1</v>
      </c>
      <c r="N256" s="176" t="s">
        <v>43</v>
      </c>
      <c r="O256" s="58"/>
      <c r="P256" s="177">
        <f>O256*H256</f>
        <v>0</v>
      </c>
      <c r="Q256" s="177">
        <v>0</v>
      </c>
      <c r="R256" s="177">
        <f>Q256*H256</f>
        <v>0</v>
      </c>
      <c r="S256" s="177">
        <v>0</v>
      </c>
      <c r="T256" s="178">
        <f>S256*H256</f>
        <v>0</v>
      </c>
      <c r="AR256" s="15" t="s">
        <v>133</v>
      </c>
      <c r="AT256" s="15" t="s">
        <v>128</v>
      </c>
      <c r="AU256" s="15" t="s">
        <v>82</v>
      </c>
      <c r="AY256" s="15" t="s">
        <v>126</v>
      </c>
      <c r="BE256" s="179">
        <f>IF(N256="základní",J256,0)</f>
        <v>0</v>
      </c>
      <c r="BF256" s="179">
        <f>IF(N256="snížená",J256,0)</f>
        <v>0</v>
      </c>
      <c r="BG256" s="179">
        <f>IF(N256="zákl. přenesená",J256,0)</f>
        <v>0</v>
      </c>
      <c r="BH256" s="179">
        <f>IF(N256="sníž. přenesená",J256,0)</f>
        <v>0</v>
      </c>
      <c r="BI256" s="179">
        <f>IF(N256="nulová",J256,0)</f>
        <v>0</v>
      </c>
      <c r="BJ256" s="15" t="s">
        <v>80</v>
      </c>
      <c r="BK256" s="179">
        <f>ROUND(I256*H256,2)</f>
        <v>0</v>
      </c>
      <c r="BL256" s="15" t="s">
        <v>133</v>
      </c>
      <c r="BM256" s="15" t="s">
        <v>368</v>
      </c>
    </row>
    <row r="257" spans="2:65" s="1" customFormat="1" ht="19.5">
      <c r="B257" s="32"/>
      <c r="C257" s="33"/>
      <c r="D257" s="180" t="s">
        <v>135</v>
      </c>
      <c r="E257" s="33"/>
      <c r="F257" s="181" t="s">
        <v>369</v>
      </c>
      <c r="G257" s="33"/>
      <c r="H257" s="33"/>
      <c r="I257" s="97"/>
      <c r="J257" s="33"/>
      <c r="K257" s="33"/>
      <c r="L257" s="36"/>
      <c r="M257" s="182"/>
      <c r="N257" s="58"/>
      <c r="O257" s="58"/>
      <c r="P257" s="58"/>
      <c r="Q257" s="58"/>
      <c r="R257" s="58"/>
      <c r="S257" s="58"/>
      <c r="T257" s="59"/>
      <c r="AT257" s="15" t="s">
        <v>135</v>
      </c>
      <c r="AU257" s="15" t="s">
        <v>82</v>
      </c>
    </row>
    <row r="258" spans="2:65" s="1" customFormat="1" ht="19.5">
      <c r="B258" s="32"/>
      <c r="C258" s="33"/>
      <c r="D258" s="180" t="s">
        <v>137</v>
      </c>
      <c r="E258" s="33"/>
      <c r="F258" s="183" t="s">
        <v>370</v>
      </c>
      <c r="G258" s="33"/>
      <c r="H258" s="33"/>
      <c r="I258" s="97"/>
      <c r="J258" s="33"/>
      <c r="K258" s="33"/>
      <c r="L258" s="36"/>
      <c r="M258" s="182"/>
      <c r="N258" s="58"/>
      <c r="O258" s="58"/>
      <c r="P258" s="58"/>
      <c r="Q258" s="58"/>
      <c r="R258" s="58"/>
      <c r="S258" s="58"/>
      <c r="T258" s="59"/>
      <c r="AT258" s="15" t="s">
        <v>137</v>
      </c>
      <c r="AU258" s="15" t="s">
        <v>82</v>
      </c>
    </row>
    <row r="259" spans="2:65" s="11" customFormat="1" ht="11.25">
      <c r="B259" s="184"/>
      <c r="C259" s="185"/>
      <c r="D259" s="180" t="s">
        <v>139</v>
      </c>
      <c r="E259" s="186" t="s">
        <v>1</v>
      </c>
      <c r="F259" s="187" t="s">
        <v>246</v>
      </c>
      <c r="G259" s="185"/>
      <c r="H259" s="188">
        <v>17</v>
      </c>
      <c r="I259" s="189"/>
      <c r="J259" s="185"/>
      <c r="K259" s="185"/>
      <c r="L259" s="190"/>
      <c r="M259" s="191"/>
      <c r="N259" s="192"/>
      <c r="O259" s="192"/>
      <c r="P259" s="192"/>
      <c r="Q259" s="192"/>
      <c r="R259" s="192"/>
      <c r="S259" s="192"/>
      <c r="T259" s="193"/>
      <c r="AT259" s="194" t="s">
        <v>139</v>
      </c>
      <c r="AU259" s="194" t="s">
        <v>82</v>
      </c>
      <c r="AV259" s="11" t="s">
        <v>82</v>
      </c>
      <c r="AW259" s="11" t="s">
        <v>34</v>
      </c>
      <c r="AX259" s="11" t="s">
        <v>80</v>
      </c>
      <c r="AY259" s="194" t="s">
        <v>126</v>
      </c>
    </row>
    <row r="260" spans="2:65" s="1" customFormat="1" ht="16.5" customHeight="1">
      <c r="B260" s="32"/>
      <c r="C260" s="168" t="s">
        <v>371</v>
      </c>
      <c r="D260" s="168" t="s">
        <v>128</v>
      </c>
      <c r="E260" s="169" t="s">
        <v>372</v>
      </c>
      <c r="F260" s="170" t="s">
        <v>373</v>
      </c>
      <c r="G260" s="171" t="s">
        <v>185</v>
      </c>
      <c r="H260" s="172">
        <v>12</v>
      </c>
      <c r="I260" s="173"/>
      <c r="J260" s="174">
        <f>ROUND(I260*H260,2)</f>
        <v>0</v>
      </c>
      <c r="K260" s="170" t="s">
        <v>132</v>
      </c>
      <c r="L260" s="36"/>
      <c r="M260" s="175" t="s">
        <v>1</v>
      </c>
      <c r="N260" s="176" t="s">
        <v>43</v>
      </c>
      <c r="O260" s="58"/>
      <c r="P260" s="177">
        <f>O260*H260</f>
        <v>0</v>
      </c>
      <c r="Q260" s="177">
        <v>0</v>
      </c>
      <c r="R260" s="177">
        <f>Q260*H260</f>
        <v>0</v>
      </c>
      <c r="S260" s="177">
        <v>0</v>
      </c>
      <c r="T260" s="178">
        <f>S260*H260</f>
        <v>0</v>
      </c>
      <c r="AR260" s="15" t="s">
        <v>133</v>
      </c>
      <c r="AT260" s="15" t="s">
        <v>128</v>
      </c>
      <c r="AU260" s="15" t="s">
        <v>82</v>
      </c>
      <c r="AY260" s="15" t="s">
        <v>126</v>
      </c>
      <c r="BE260" s="179">
        <f>IF(N260="základní",J260,0)</f>
        <v>0</v>
      </c>
      <c r="BF260" s="179">
        <f>IF(N260="snížená",J260,0)</f>
        <v>0</v>
      </c>
      <c r="BG260" s="179">
        <f>IF(N260="zákl. přenesená",J260,0)</f>
        <v>0</v>
      </c>
      <c r="BH260" s="179">
        <f>IF(N260="sníž. přenesená",J260,0)</f>
        <v>0</v>
      </c>
      <c r="BI260" s="179">
        <f>IF(N260="nulová",J260,0)</f>
        <v>0</v>
      </c>
      <c r="BJ260" s="15" t="s">
        <v>80</v>
      </c>
      <c r="BK260" s="179">
        <f>ROUND(I260*H260,2)</f>
        <v>0</v>
      </c>
      <c r="BL260" s="15" t="s">
        <v>133</v>
      </c>
      <c r="BM260" s="15" t="s">
        <v>374</v>
      </c>
    </row>
    <row r="261" spans="2:65" s="1" customFormat="1" ht="11.25">
      <c r="B261" s="32"/>
      <c r="C261" s="33"/>
      <c r="D261" s="180" t="s">
        <v>135</v>
      </c>
      <c r="E261" s="33"/>
      <c r="F261" s="181" t="s">
        <v>375</v>
      </c>
      <c r="G261" s="33"/>
      <c r="H261" s="33"/>
      <c r="I261" s="97"/>
      <c r="J261" s="33"/>
      <c r="K261" s="33"/>
      <c r="L261" s="36"/>
      <c r="M261" s="182"/>
      <c r="N261" s="58"/>
      <c r="O261" s="58"/>
      <c r="P261" s="58"/>
      <c r="Q261" s="58"/>
      <c r="R261" s="58"/>
      <c r="S261" s="58"/>
      <c r="T261" s="59"/>
      <c r="AT261" s="15" t="s">
        <v>135</v>
      </c>
      <c r="AU261" s="15" t="s">
        <v>82</v>
      </c>
    </row>
    <row r="262" spans="2:65" s="1" customFormat="1" ht="48.75">
      <c r="B262" s="32"/>
      <c r="C262" s="33"/>
      <c r="D262" s="180" t="s">
        <v>137</v>
      </c>
      <c r="E262" s="33"/>
      <c r="F262" s="183" t="s">
        <v>376</v>
      </c>
      <c r="G262" s="33"/>
      <c r="H262" s="33"/>
      <c r="I262" s="97"/>
      <c r="J262" s="33"/>
      <c r="K262" s="33"/>
      <c r="L262" s="36"/>
      <c r="M262" s="182"/>
      <c r="N262" s="58"/>
      <c r="O262" s="58"/>
      <c r="P262" s="58"/>
      <c r="Q262" s="58"/>
      <c r="R262" s="58"/>
      <c r="S262" s="58"/>
      <c r="T262" s="59"/>
      <c r="AT262" s="15" t="s">
        <v>137</v>
      </c>
      <c r="AU262" s="15" t="s">
        <v>82</v>
      </c>
    </row>
    <row r="263" spans="2:65" s="11" customFormat="1" ht="11.25">
      <c r="B263" s="184"/>
      <c r="C263" s="185"/>
      <c r="D263" s="180" t="s">
        <v>139</v>
      </c>
      <c r="E263" s="186" t="s">
        <v>1</v>
      </c>
      <c r="F263" s="187" t="s">
        <v>210</v>
      </c>
      <c r="G263" s="185"/>
      <c r="H263" s="188">
        <v>12</v>
      </c>
      <c r="I263" s="189"/>
      <c r="J263" s="185"/>
      <c r="K263" s="185"/>
      <c r="L263" s="190"/>
      <c r="M263" s="191"/>
      <c r="N263" s="192"/>
      <c r="O263" s="192"/>
      <c r="P263" s="192"/>
      <c r="Q263" s="192"/>
      <c r="R263" s="192"/>
      <c r="S263" s="192"/>
      <c r="T263" s="193"/>
      <c r="AT263" s="194" t="s">
        <v>139</v>
      </c>
      <c r="AU263" s="194" t="s">
        <v>82</v>
      </c>
      <c r="AV263" s="11" t="s">
        <v>82</v>
      </c>
      <c r="AW263" s="11" t="s">
        <v>34</v>
      </c>
      <c r="AX263" s="11" t="s">
        <v>80</v>
      </c>
      <c r="AY263" s="194" t="s">
        <v>126</v>
      </c>
    </row>
    <row r="264" spans="2:65" s="1" customFormat="1" ht="16.5" customHeight="1">
      <c r="B264" s="32"/>
      <c r="C264" s="168" t="s">
        <v>377</v>
      </c>
      <c r="D264" s="168" t="s">
        <v>128</v>
      </c>
      <c r="E264" s="169" t="s">
        <v>378</v>
      </c>
      <c r="F264" s="170" t="s">
        <v>379</v>
      </c>
      <c r="G264" s="171" t="s">
        <v>185</v>
      </c>
      <c r="H264" s="172">
        <v>17</v>
      </c>
      <c r="I264" s="173"/>
      <c r="J264" s="174">
        <f>ROUND(I264*H264,2)</f>
        <v>0</v>
      </c>
      <c r="K264" s="170" t="s">
        <v>132</v>
      </c>
      <c r="L264" s="36"/>
      <c r="M264" s="175" t="s">
        <v>1</v>
      </c>
      <c r="N264" s="176" t="s">
        <v>43</v>
      </c>
      <c r="O264" s="58"/>
      <c r="P264" s="177">
        <f>O264*H264</f>
        <v>0</v>
      </c>
      <c r="Q264" s="177">
        <v>0</v>
      </c>
      <c r="R264" s="177">
        <f>Q264*H264</f>
        <v>0</v>
      </c>
      <c r="S264" s="177">
        <v>0</v>
      </c>
      <c r="T264" s="178">
        <f>S264*H264</f>
        <v>0</v>
      </c>
      <c r="AR264" s="15" t="s">
        <v>133</v>
      </c>
      <c r="AT264" s="15" t="s">
        <v>128</v>
      </c>
      <c r="AU264" s="15" t="s">
        <v>82</v>
      </c>
      <c r="AY264" s="15" t="s">
        <v>126</v>
      </c>
      <c r="BE264" s="179">
        <f>IF(N264="základní",J264,0)</f>
        <v>0</v>
      </c>
      <c r="BF264" s="179">
        <f>IF(N264="snížená",J264,0)</f>
        <v>0</v>
      </c>
      <c r="BG264" s="179">
        <f>IF(N264="zákl. přenesená",J264,0)</f>
        <v>0</v>
      </c>
      <c r="BH264" s="179">
        <f>IF(N264="sníž. přenesená",J264,0)</f>
        <v>0</v>
      </c>
      <c r="BI264" s="179">
        <f>IF(N264="nulová",J264,0)</f>
        <v>0</v>
      </c>
      <c r="BJ264" s="15" t="s">
        <v>80</v>
      </c>
      <c r="BK264" s="179">
        <f>ROUND(I264*H264,2)</f>
        <v>0</v>
      </c>
      <c r="BL264" s="15" t="s">
        <v>133</v>
      </c>
      <c r="BM264" s="15" t="s">
        <v>380</v>
      </c>
    </row>
    <row r="265" spans="2:65" s="1" customFormat="1" ht="11.25">
      <c r="B265" s="32"/>
      <c r="C265" s="33"/>
      <c r="D265" s="180" t="s">
        <v>135</v>
      </c>
      <c r="E265" s="33"/>
      <c r="F265" s="181" t="s">
        <v>381</v>
      </c>
      <c r="G265" s="33"/>
      <c r="H265" s="33"/>
      <c r="I265" s="97"/>
      <c r="J265" s="33"/>
      <c r="K265" s="33"/>
      <c r="L265" s="36"/>
      <c r="M265" s="182"/>
      <c r="N265" s="58"/>
      <c r="O265" s="58"/>
      <c r="P265" s="58"/>
      <c r="Q265" s="58"/>
      <c r="R265" s="58"/>
      <c r="S265" s="58"/>
      <c r="T265" s="59"/>
      <c r="AT265" s="15" t="s">
        <v>135</v>
      </c>
      <c r="AU265" s="15" t="s">
        <v>82</v>
      </c>
    </row>
    <row r="266" spans="2:65" s="11" customFormat="1" ht="11.25">
      <c r="B266" s="184"/>
      <c r="C266" s="185"/>
      <c r="D266" s="180" t="s">
        <v>139</v>
      </c>
      <c r="E266" s="186" t="s">
        <v>1</v>
      </c>
      <c r="F266" s="187" t="s">
        <v>246</v>
      </c>
      <c r="G266" s="185"/>
      <c r="H266" s="188">
        <v>17</v>
      </c>
      <c r="I266" s="189"/>
      <c r="J266" s="185"/>
      <c r="K266" s="185"/>
      <c r="L266" s="190"/>
      <c r="M266" s="191"/>
      <c r="N266" s="192"/>
      <c r="O266" s="192"/>
      <c r="P266" s="192"/>
      <c r="Q266" s="192"/>
      <c r="R266" s="192"/>
      <c r="S266" s="192"/>
      <c r="T266" s="193"/>
      <c r="AT266" s="194" t="s">
        <v>139</v>
      </c>
      <c r="AU266" s="194" t="s">
        <v>82</v>
      </c>
      <c r="AV266" s="11" t="s">
        <v>82</v>
      </c>
      <c r="AW266" s="11" t="s">
        <v>34</v>
      </c>
      <c r="AX266" s="11" t="s">
        <v>80</v>
      </c>
      <c r="AY266" s="194" t="s">
        <v>126</v>
      </c>
    </row>
    <row r="267" spans="2:65" s="1" customFormat="1" ht="16.5" customHeight="1">
      <c r="B267" s="32"/>
      <c r="C267" s="168" t="s">
        <v>382</v>
      </c>
      <c r="D267" s="168" t="s">
        <v>128</v>
      </c>
      <c r="E267" s="169" t="s">
        <v>383</v>
      </c>
      <c r="F267" s="170" t="s">
        <v>384</v>
      </c>
      <c r="G267" s="171" t="s">
        <v>185</v>
      </c>
      <c r="H267" s="172">
        <v>17</v>
      </c>
      <c r="I267" s="173"/>
      <c r="J267" s="174">
        <f>ROUND(I267*H267,2)</f>
        <v>0</v>
      </c>
      <c r="K267" s="170" t="s">
        <v>132</v>
      </c>
      <c r="L267" s="36"/>
      <c r="M267" s="175" t="s">
        <v>1</v>
      </c>
      <c r="N267" s="176" t="s">
        <v>43</v>
      </c>
      <c r="O267" s="58"/>
      <c r="P267" s="177">
        <f>O267*H267</f>
        <v>0</v>
      </c>
      <c r="Q267" s="177">
        <v>0</v>
      </c>
      <c r="R267" s="177">
        <f>Q267*H267</f>
        <v>0</v>
      </c>
      <c r="S267" s="177">
        <v>0</v>
      </c>
      <c r="T267" s="178">
        <f>S267*H267</f>
        <v>0</v>
      </c>
      <c r="AR267" s="15" t="s">
        <v>133</v>
      </c>
      <c r="AT267" s="15" t="s">
        <v>128</v>
      </c>
      <c r="AU267" s="15" t="s">
        <v>82</v>
      </c>
      <c r="AY267" s="15" t="s">
        <v>126</v>
      </c>
      <c r="BE267" s="179">
        <f>IF(N267="základní",J267,0)</f>
        <v>0</v>
      </c>
      <c r="BF267" s="179">
        <f>IF(N267="snížená",J267,0)</f>
        <v>0</v>
      </c>
      <c r="BG267" s="179">
        <f>IF(N267="zákl. přenesená",J267,0)</f>
        <v>0</v>
      </c>
      <c r="BH267" s="179">
        <f>IF(N267="sníž. přenesená",J267,0)</f>
        <v>0</v>
      </c>
      <c r="BI267" s="179">
        <f>IF(N267="nulová",J267,0)</f>
        <v>0</v>
      </c>
      <c r="BJ267" s="15" t="s">
        <v>80</v>
      </c>
      <c r="BK267" s="179">
        <f>ROUND(I267*H267,2)</f>
        <v>0</v>
      </c>
      <c r="BL267" s="15" t="s">
        <v>133</v>
      </c>
      <c r="BM267" s="15" t="s">
        <v>385</v>
      </c>
    </row>
    <row r="268" spans="2:65" s="1" customFormat="1" ht="19.5">
      <c r="B268" s="32"/>
      <c r="C268" s="33"/>
      <c r="D268" s="180" t="s">
        <v>135</v>
      </c>
      <c r="E268" s="33"/>
      <c r="F268" s="181" t="s">
        <v>386</v>
      </c>
      <c r="G268" s="33"/>
      <c r="H268" s="33"/>
      <c r="I268" s="97"/>
      <c r="J268" s="33"/>
      <c r="K268" s="33"/>
      <c r="L268" s="36"/>
      <c r="M268" s="182"/>
      <c r="N268" s="58"/>
      <c r="O268" s="58"/>
      <c r="P268" s="58"/>
      <c r="Q268" s="58"/>
      <c r="R268" s="58"/>
      <c r="S268" s="58"/>
      <c r="T268" s="59"/>
      <c r="AT268" s="15" t="s">
        <v>135</v>
      </c>
      <c r="AU268" s="15" t="s">
        <v>82</v>
      </c>
    </row>
    <row r="269" spans="2:65" s="1" customFormat="1" ht="19.5">
      <c r="B269" s="32"/>
      <c r="C269" s="33"/>
      <c r="D269" s="180" t="s">
        <v>137</v>
      </c>
      <c r="E269" s="33"/>
      <c r="F269" s="183" t="s">
        <v>387</v>
      </c>
      <c r="G269" s="33"/>
      <c r="H269" s="33"/>
      <c r="I269" s="97"/>
      <c r="J269" s="33"/>
      <c r="K269" s="33"/>
      <c r="L269" s="36"/>
      <c r="M269" s="182"/>
      <c r="N269" s="58"/>
      <c r="O269" s="58"/>
      <c r="P269" s="58"/>
      <c r="Q269" s="58"/>
      <c r="R269" s="58"/>
      <c r="S269" s="58"/>
      <c r="T269" s="59"/>
      <c r="AT269" s="15" t="s">
        <v>137</v>
      </c>
      <c r="AU269" s="15" t="s">
        <v>82</v>
      </c>
    </row>
    <row r="270" spans="2:65" s="11" customFormat="1" ht="11.25">
      <c r="B270" s="184"/>
      <c r="C270" s="185"/>
      <c r="D270" s="180" t="s">
        <v>139</v>
      </c>
      <c r="E270" s="186" t="s">
        <v>1</v>
      </c>
      <c r="F270" s="187" t="s">
        <v>246</v>
      </c>
      <c r="G270" s="185"/>
      <c r="H270" s="188">
        <v>17</v>
      </c>
      <c r="I270" s="189"/>
      <c r="J270" s="185"/>
      <c r="K270" s="185"/>
      <c r="L270" s="190"/>
      <c r="M270" s="191"/>
      <c r="N270" s="192"/>
      <c r="O270" s="192"/>
      <c r="P270" s="192"/>
      <c r="Q270" s="192"/>
      <c r="R270" s="192"/>
      <c r="S270" s="192"/>
      <c r="T270" s="193"/>
      <c r="AT270" s="194" t="s">
        <v>139</v>
      </c>
      <c r="AU270" s="194" t="s">
        <v>82</v>
      </c>
      <c r="AV270" s="11" t="s">
        <v>82</v>
      </c>
      <c r="AW270" s="11" t="s">
        <v>34</v>
      </c>
      <c r="AX270" s="11" t="s">
        <v>80</v>
      </c>
      <c r="AY270" s="194" t="s">
        <v>126</v>
      </c>
    </row>
    <row r="271" spans="2:65" s="1" customFormat="1" ht="16.5" customHeight="1">
      <c r="B271" s="32"/>
      <c r="C271" s="168" t="s">
        <v>388</v>
      </c>
      <c r="D271" s="168" t="s">
        <v>128</v>
      </c>
      <c r="E271" s="169" t="s">
        <v>389</v>
      </c>
      <c r="F271" s="170" t="s">
        <v>390</v>
      </c>
      <c r="G271" s="171" t="s">
        <v>185</v>
      </c>
      <c r="H271" s="172">
        <v>343</v>
      </c>
      <c r="I271" s="173"/>
      <c r="J271" s="174">
        <f>ROUND(I271*H271,2)</f>
        <v>0</v>
      </c>
      <c r="K271" s="170" t="s">
        <v>132</v>
      </c>
      <c r="L271" s="36"/>
      <c r="M271" s="175" t="s">
        <v>1</v>
      </c>
      <c r="N271" s="176" t="s">
        <v>43</v>
      </c>
      <c r="O271" s="58"/>
      <c r="P271" s="177">
        <f>O271*H271</f>
        <v>0</v>
      </c>
      <c r="Q271" s="177">
        <v>0.1837</v>
      </c>
      <c r="R271" s="177">
        <f>Q271*H271</f>
        <v>63.009100000000004</v>
      </c>
      <c r="S271" s="177">
        <v>0</v>
      </c>
      <c r="T271" s="178">
        <f>S271*H271</f>
        <v>0</v>
      </c>
      <c r="AR271" s="15" t="s">
        <v>133</v>
      </c>
      <c r="AT271" s="15" t="s">
        <v>128</v>
      </c>
      <c r="AU271" s="15" t="s">
        <v>82</v>
      </c>
      <c r="AY271" s="15" t="s">
        <v>126</v>
      </c>
      <c r="BE271" s="179">
        <f>IF(N271="základní",J271,0)</f>
        <v>0</v>
      </c>
      <c r="BF271" s="179">
        <f>IF(N271="snížená",J271,0)</f>
        <v>0</v>
      </c>
      <c r="BG271" s="179">
        <f>IF(N271="zákl. přenesená",J271,0)</f>
        <v>0</v>
      </c>
      <c r="BH271" s="179">
        <f>IF(N271="sníž. přenesená",J271,0)</f>
        <v>0</v>
      </c>
      <c r="BI271" s="179">
        <f>IF(N271="nulová",J271,0)</f>
        <v>0</v>
      </c>
      <c r="BJ271" s="15" t="s">
        <v>80</v>
      </c>
      <c r="BK271" s="179">
        <f>ROUND(I271*H271,2)</f>
        <v>0</v>
      </c>
      <c r="BL271" s="15" t="s">
        <v>133</v>
      </c>
      <c r="BM271" s="15" t="s">
        <v>391</v>
      </c>
    </row>
    <row r="272" spans="2:65" s="1" customFormat="1" ht="19.5">
      <c r="B272" s="32"/>
      <c r="C272" s="33"/>
      <c r="D272" s="180" t="s">
        <v>135</v>
      </c>
      <c r="E272" s="33"/>
      <c r="F272" s="181" t="s">
        <v>392</v>
      </c>
      <c r="G272" s="33"/>
      <c r="H272" s="33"/>
      <c r="I272" s="97"/>
      <c r="J272" s="33"/>
      <c r="K272" s="33"/>
      <c r="L272" s="36"/>
      <c r="M272" s="182"/>
      <c r="N272" s="58"/>
      <c r="O272" s="58"/>
      <c r="P272" s="58"/>
      <c r="Q272" s="58"/>
      <c r="R272" s="58"/>
      <c r="S272" s="58"/>
      <c r="T272" s="59"/>
      <c r="AT272" s="15" t="s">
        <v>135</v>
      </c>
      <c r="AU272" s="15" t="s">
        <v>82</v>
      </c>
    </row>
    <row r="273" spans="2:65" s="1" customFormat="1" ht="78">
      <c r="B273" s="32"/>
      <c r="C273" s="33"/>
      <c r="D273" s="180" t="s">
        <v>137</v>
      </c>
      <c r="E273" s="33"/>
      <c r="F273" s="183" t="s">
        <v>393</v>
      </c>
      <c r="G273" s="33"/>
      <c r="H273" s="33"/>
      <c r="I273" s="97"/>
      <c r="J273" s="33"/>
      <c r="K273" s="33"/>
      <c r="L273" s="36"/>
      <c r="M273" s="182"/>
      <c r="N273" s="58"/>
      <c r="O273" s="58"/>
      <c r="P273" s="58"/>
      <c r="Q273" s="58"/>
      <c r="R273" s="58"/>
      <c r="S273" s="58"/>
      <c r="T273" s="59"/>
      <c r="AT273" s="15" t="s">
        <v>137</v>
      </c>
      <c r="AU273" s="15" t="s">
        <v>82</v>
      </c>
    </row>
    <row r="274" spans="2:65" s="11" customFormat="1" ht="11.25">
      <c r="B274" s="184"/>
      <c r="C274" s="185"/>
      <c r="D274" s="180" t="s">
        <v>139</v>
      </c>
      <c r="E274" s="186" t="s">
        <v>1</v>
      </c>
      <c r="F274" s="187" t="s">
        <v>394</v>
      </c>
      <c r="G274" s="185"/>
      <c r="H274" s="188">
        <v>343</v>
      </c>
      <c r="I274" s="189"/>
      <c r="J274" s="185"/>
      <c r="K274" s="185"/>
      <c r="L274" s="190"/>
      <c r="M274" s="191"/>
      <c r="N274" s="192"/>
      <c r="O274" s="192"/>
      <c r="P274" s="192"/>
      <c r="Q274" s="192"/>
      <c r="R274" s="192"/>
      <c r="S274" s="192"/>
      <c r="T274" s="193"/>
      <c r="AT274" s="194" t="s">
        <v>139</v>
      </c>
      <c r="AU274" s="194" t="s">
        <v>82</v>
      </c>
      <c r="AV274" s="11" t="s">
        <v>82</v>
      </c>
      <c r="AW274" s="11" t="s">
        <v>34</v>
      </c>
      <c r="AX274" s="11" t="s">
        <v>80</v>
      </c>
      <c r="AY274" s="194" t="s">
        <v>126</v>
      </c>
    </row>
    <row r="275" spans="2:65" s="1" customFormat="1" ht="16.5" customHeight="1">
      <c r="B275" s="32"/>
      <c r="C275" s="206" t="s">
        <v>395</v>
      </c>
      <c r="D275" s="206" t="s">
        <v>197</v>
      </c>
      <c r="E275" s="207" t="s">
        <v>396</v>
      </c>
      <c r="F275" s="208" t="s">
        <v>397</v>
      </c>
      <c r="G275" s="209" t="s">
        <v>185</v>
      </c>
      <c r="H275" s="210">
        <v>349.86</v>
      </c>
      <c r="I275" s="211"/>
      <c r="J275" s="212">
        <f>ROUND(I275*H275,2)</f>
        <v>0</v>
      </c>
      <c r="K275" s="208" t="s">
        <v>132</v>
      </c>
      <c r="L275" s="213"/>
      <c r="M275" s="214" t="s">
        <v>1</v>
      </c>
      <c r="N275" s="215" t="s">
        <v>43</v>
      </c>
      <c r="O275" s="58"/>
      <c r="P275" s="177">
        <f>O275*H275</f>
        <v>0</v>
      </c>
      <c r="Q275" s="177">
        <v>0.222</v>
      </c>
      <c r="R275" s="177">
        <f>Q275*H275</f>
        <v>77.66892</v>
      </c>
      <c r="S275" s="177">
        <v>0</v>
      </c>
      <c r="T275" s="178">
        <f>S275*H275</f>
        <v>0</v>
      </c>
      <c r="AR275" s="15" t="s">
        <v>182</v>
      </c>
      <c r="AT275" s="15" t="s">
        <v>197</v>
      </c>
      <c r="AU275" s="15" t="s">
        <v>82</v>
      </c>
      <c r="AY275" s="15" t="s">
        <v>126</v>
      </c>
      <c r="BE275" s="179">
        <f>IF(N275="základní",J275,0)</f>
        <v>0</v>
      </c>
      <c r="BF275" s="179">
        <f>IF(N275="snížená",J275,0)</f>
        <v>0</v>
      </c>
      <c r="BG275" s="179">
        <f>IF(N275="zákl. přenesená",J275,0)</f>
        <v>0</v>
      </c>
      <c r="BH275" s="179">
        <f>IF(N275="sníž. přenesená",J275,0)</f>
        <v>0</v>
      </c>
      <c r="BI275" s="179">
        <f>IF(N275="nulová",J275,0)</f>
        <v>0</v>
      </c>
      <c r="BJ275" s="15" t="s">
        <v>80</v>
      </c>
      <c r="BK275" s="179">
        <f>ROUND(I275*H275,2)</f>
        <v>0</v>
      </c>
      <c r="BL275" s="15" t="s">
        <v>133</v>
      </c>
      <c r="BM275" s="15" t="s">
        <v>398</v>
      </c>
    </row>
    <row r="276" spans="2:65" s="1" customFormat="1" ht="11.25">
      <c r="B276" s="32"/>
      <c r="C276" s="33"/>
      <c r="D276" s="180" t="s">
        <v>135</v>
      </c>
      <c r="E276" s="33"/>
      <c r="F276" s="181" t="s">
        <v>397</v>
      </c>
      <c r="G276" s="33"/>
      <c r="H276" s="33"/>
      <c r="I276" s="97"/>
      <c r="J276" s="33"/>
      <c r="K276" s="33"/>
      <c r="L276" s="36"/>
      <c r="M276" s="182"/>
      <c r="N276" s="58"/>
      <c r="O276" s="58"/>
      <c r="P276" s="58"/>
      <c r="Q276" s="58"/>
      <c r="R276" s="58"/>
      <c r="S276" s="58"/>
      <c r="T276" s="59"/>
      <c r="AT276" s="15" t="s">
        <v>135</v>
      </c>
      <c r="AU276" s="15" t="s">
        <v>82</v>
      </c>
    </row>
    <row r="277" spans="2:65" s="11" customFormat="1" ht="11.25">
      <c r="B277" s="184"/>
      <c r="C277" s="185"/>
      <c r="D277" s="180" t="s">
        <v>139</v>
      </c>
      <c r="E277" s="186" t="s">
        <v>1</v>
      </c>
      <c r="F277" s="187" t="s">
        <v>394</v>
      </c>
      <c r="G277" s="185"/>
      <c r="H277" s="188">
        <v>343</v>
      </c>
      <c r="I277" s="189"/>
      <c r="J277" s="185"/>
      <c r="K277" s="185"/>
      <c r="L277" s="190"/>
      <c r="M277" s="191"/>
      <c r="N277" s="192"/>
      <c r="O277" s="192"/>
      <c r="P277" s="192"/>
      <c r="Q277" s="192"/>
      <c r="R277" s="192"/>
      <c r="S277" s="192"/>
      <c r="T277" s="193"/>
      <c r="AT277" s="194" t="s">
        <v>139</v>
      </c>
      <c r="AU277" s="194" t="s">
        <v>82</v>
      </c>
      <c r="AV277" s="11" t="s">
        <v>82</v>
      </c>
      <c r="AW277" s="11" t="s">
        <v>34</v>
      </c>
      <c r="AX277" s="11" t="s">
        <v>80</v>
      </c>
      <c r="AY277" s="194" t="s">
        <v>126</v>
      </c>
    </row>
    <row r="278" spans="2:65" s="11" customFormat="1" ht="11.25">
      <c r="B278" s="184"/>
      <c r="C278" s="185"/>
      <c r="D278" s="180" t="s">
        <v>139</v>
      </c>
      <c r="E278" s="185"/>
      <c r="F278" s="187" t="s">
        <v>399</v>
      </c>
      <c r="G278" s="185"/>
      <c r="H278" s="188">
        <v>349.86</v>
      </c>
      <c r="I278" s="189"/>
      <c r="J278" s="185"/>
      <c r="K278" s="185"/>
      <c r="L278" s="190"/>
      <c r="M278" s="191"/>
      <c r="N278" s="192"/>
      <c r="O278" s="192"/>
      <c r="P278" s="192"/>
      <c r="Q278" s="192"/>
      <c r="R278" s="192"/>
      <c r="S278" s="192"/>
      <c r="T278" s="193"/>
      <c r="AT278" s="194" t="s">
        <v>139</v>
      </c>
      <c r="AU278" s="194" t="s">
        <v>82</v>
      </c>
      <c r="AV278" s="11" t="s">
        <v>82</v>
      </c>
      <c r="AW278" s="11" t="s">
        <v>4</v>
      </c>
      <c r="AX278" s="11" t="s">
        <v>80</v>
      </c>
      <c r="AY278" s="194" t="s">
        <v>126</v>
      </c>
    </row>
    <row r="279" spans="2:65" s="1" customFormat="1" ht="16.5" customHeight="1">
      <c r="B279" s="32"/>
      <c r="C279" s="168" t="s">
        <v>400</v>
      </c>
      <c r="D279" s="168" t="s">
        <v>128</v>
      </c>
      <c r="E279" s="169" t="s">
        <v>401</v>
      </c>
      <c r="F279" s="170" t="s">
        <v>402</v>
      </c>
      <c r="G279" s="171" t="s">
        <v>185</v>
      </c>
      <c r="H279" s="172">
        <v>5</v>
      </c>
      <c r="I279" s="173"/>
      <c r="J279" s="174">
        <f>ROUND(I279*H279,2)</f>
        <v>0</v>
      </c>
      <c r="K279" s="170" t="s">
        <v>132</v>
      </c>
      <c r="L279" s="36"/>
      <c r="M279" s="175" t="s">
        <v>1</v>
      </c>
      <c r="N279" s="176" t="s">
        <v>43</v>
      </c>
      <c r="O279" s="58"/>
      <c r="P279" s="177">
        <f>O279*H279</f>
        <v>0</v>
      </c>
      <c r="Q279" s="177">
        <v>8.4250000000000005E-2</v>
      </c>
      <c r="R279" s="177">
        <f>Q279*H279</f>
        <v>0.42125000000000001</v>
      </c>
      <c r="S279" s="177">
        <v>0</v>
      </c>
      <c r="T279" s="178">
        <f>S279*H279</f>
        <v>0</v>
      </c>
      <c r="AR279" s="15" t="s">
        <v>133</v>
      </c>
      <c r="AT279" s="15" t="s">
        <v>128</v>
      </c>
      <c r="AU279" s="15" t="s">
        <v>82</v>
      </c>
      <c r="AY279" s="15" t="s">
        <v>126</v>
      </c>
      <c r="BE279" s="179">
        <f>IF(N279="základní",J279,0)</f>
        <v>0</v>
      </c>
      <c r="BF279" s="179">
        <f>IF(N279="snížená",J279,0)</f>
        <v>0</v>
      </c>
      <c r="BG279" s="179">
        <f>IF(N279="zákl. přenesená",J279,0)</f>
        <v>0</v>
      </c>
      <c r="BH279" s="179">
        <f>IF(N279="sníž. přenesená",J279,0)</f>
        <v>0</v>
      </c>
      <c r="BI279" s="179">
        <f>IF(N279="nulová",J279,0)</f>
        <v>0</v>
      </c>
      <c r="BJ279" s="15" t="s">
        <v>80</v>
      </c>
      <c r="BK279" s="179">
        <f>ROUND(I279*H279,2)</f>
        <v>0</v>
      </c>
      <c r="BL279" s="15" t="s">
        <v>133</v>
      </c>
      <c r="BM279" s="15" t="s">
        <v>403</v>
      </c>
    </row>
    <row r="280" spans="2:65" s="1" customFormat="1" ht="29.25">
      <c r="B280" s="32"/>
      <c r="C280" s="33"/>
      <c r="D280" s="180" t="s">
        <v>135</v>
      </c>
      <c r="E280" s="33"/>
      <c r="F280" s="181" t="s">
        <v>404</v>
      </c>
      <c r="G280" s="33"/>
      <c r="H280" s="33"/>
      <c r="I280" s="97"/>
      <c r="J280" s="33"/>
      <c r="K280" s="33"/>
      <c r="L280" s="36"/>
      <c r="M280" s="182"/>
      <c r="N280" s="58"/>
      <c r="O280" s="58"/>
      <c r="P280" s="58"/>
      <c r="Q280" s="58"/>
      <c r="R280" s="58"/>
      <c r="S280" s="58"/>
      <c r="T280" s="59"/>
      <c r="AT280" s="15" t="s">
        <v>135</v>
      </c>
      <c r="AU280" s="15" t="s">
        <v>82</v>
      </c>
    </row>
    <row r="281" spans="2:65" s="1" customFormat="1" ht="68.25">
      <c r="B281" s="32"/>
      <c r="C281" s="33"/>
      <c r="D281" s="180" t="s">
        <v>137</v>
      </c>
      <c r="E281" s="33"/>
      <c r="F281" s="183" t="s">
        <v>405</v>
      </c>
      <c r="G281" s="33"/>
      <c r="H281" s="33"/>
      <c r="I281" s="97"/>
      <c r="J281" s="33"/>
      <c r="K281" s="33"/>
      <c r="L281" s="36"/>
      <c r="M281" s="182"/>
      <c r="N281" s="58"/>
      <c r="O281" s="58"/>
      <c r="P281" s="58"/>
      <c r="Q281" s="58"/>
      <c r="R281" s="58"/>
      <c r="S281" s="58"/>
      <c r="T281" s="59"/>
      <c r="AT281" s="15" t="s">
        <v>137</v>
      </c>
      <c r="AU281" s="15" t="s">
        <v>82</v>
      </c>
    </row>
    <row r="282" spans="2:65" s="11" customFormat="1" ht="11.25">
      <c r="B282" s="184"/>
      <c r="C282" s="185"/>
      <c r="D282" s="180" t="s">
        <v>139</v>
      </c>
      <c r="E282" s="186" t="s">
        <v>1</v>
      </c>
      <c r="F282" s="187" t="s">
        <v>159</v>
      </c>
      <c r="G282" s="185"/>
      <c r="H282" s="188">
        <v>5</v>
      </c>
      <c r="I282" s="189"/>
      <c r="J282" s="185"/>
      <c r="K282" s="185"/>
      <c r="L282" s="190"/>
      <c r="M282" s="191"/>
      <c r="N282" s="192"/>
      <c r="O282" s="192"/>
      <c r="P282" s="192"/>
      <c r="Q282" s="192"/>
      <c r="R282" s="192"/>
      <c r="S282" s="192"/>
      <c r="T282" s="193"/>
      <c r="AT282" s="194" t="s">
        <v>139</v>
      </c>
      <c r="AU282" s="194" t="s">
        <v>82</v>
      </c>
      <c r="AV282" s="11" t="s">
        <v>82</v>
      </c>
      <c r="AW282" s="11" t="s">
        <v>34</v>
      </c>
      <c r="AX282" s="11" t="s">
        <v>80</v>
      </c>
      <c r="AY282" s="194" t="s">
        <v>126</v>
      </c>
    </row>
    <row r="283" spans="2:65" s="1" customFormat="1" ht="16.5" customHeight="1">
      <c r="B283" s="32"/>
      <c r="C283" s="206" t="s">
        <v>406</v>
      </c>
      <c r="D283" s="206" t="s">
        <v>197</v>
      </c>
      <c r="E283" s="207" t="s">
        <v>407</v>
      </c>
      <c r="F283" s="208" t="s">
        <v>408</v>
      </c>
      <c r="G283" s="209" t="s">
        <v>185</v>
      </c>
      <c r="H283" s="210">
        <v>5</v>
      </c>
      <c r="I283" s="211"/>
      <c r="J283" s="212">
        <f>ROUND(I283*H283,2)</f>
        <v>0</v>
      </c>
      <c r="K283" s="208" t="s">
        <v>132</v>
      </c>
      <c r="L283" s="213"/>
      <c r="M283" s="214" t="s">
        <v>1</v>
      </c>
      <c r="N283" s="215" t="s">
        <v>43</v>
      </c>
      <c r="O283" s="58"/>
      <c r="P283" s="177">
        <f>O283*H283</f>
        <v>0</v>
      </c>
      <c r="Q283" s="177">
        <v>0.13100000000000001</v>
      </c>
      <c r="R283" s="177">
        <f>Q283*H283</f>
        <v>0.65500000000000003</v>
      </c>
      <c r="S283" s="177">
        <v>0</v>
      </c>
      <c r="T283" s="178">
        <f>S283*H283</f>
        <v>0</v>
      </c>
      <c r="AR283" s="15" t="s">
        <v>182</v>
      </c>
      <c r="AT283" s="15" t="s">
        <v>197</v>
      </c>
      <c r="AU283" s="15" t="s">
        <v>82</v>
      </c>
      <c r="AY283" s="15" t="s">
        <v>126</v>
      </c>
      <c r="BE283" s="179">
        <f>IF(N283="základní",J283,0)</f>
        <v>0</v>
      </c>
      <c r="BF283" s="179">
        <f>IF(N283="snížená",J283,0)</f>
        <v>0</v>
      </c>
      <c r="BG283" s="179">
        <f>IF(N283="zákl. přenesená",J283,0)</f>
        <v>0</v>
      </c>
      <c r="BH283" s="179">
        <f>IF(N283="sníž. přenesená",J283,0)</f>
        <v>0</v>
      </c>
      <c r="BI283" s="179">
        <f>IF(N283="nulová",J283,0)</f>
        <v>0</v>
      </c>
      <c r="BJ283" s="15" t="s">
        <v>80</v>
      </c>
      <c r="BK283" s="179">
        <f>ROUND(I283*H283,2)</f>
        <v>0</v>
      </c>
      <c r="BL283" s="15" t="s">
        <v>133</v>
      </c>
      <c r="BM283" s="15" t="s">
        <v>409</v>
      </c>
    </row>
    <row r="284" spans="2:65" s="1" customFormat="1" ht="11.25">
      <c r="B284" s="32"/>
      <c r="C284" s="33"/>
      <c r="D284" s="180" t="s">
        <v>135</v>
      </c>
      <c r="E284" s="33"/>
      <c r="F284" s="181" t="s">
        <v>410</v>
      </c>
      <c r="G284" s="33"/>
      <c r="H284" s="33"/>
      <c r="I284" s="97"/>
      <c r="J284" s="33"/>
      <c r="K284" s="33"/>
      <c r="L284" s="36"/>
      <c r="M284" s="182"/>
      <c r="N284" s="58"/>
      <c r="O284" s="58"/>
      <c r="P284" s="58"/>
      <c r="Q284" s="58"/>
      <c r="R284" s="58"/>
      <c r="S284" s="58"/>
      <c r="T284" s="59"/>
      <c r="AT284" s="15" t="s">
        <v>135</v>
      </c>
      <c r="AU284" s="15" t="s">
        <v>82</v>
      </c>
    </row>
    <row r="285" spans="2:65" s="11" customFormat="1" ht="11.25">
      <c r="B285" s="184"/>
      <c r="C285" s="185"/>
      <c r="D285" s="180" t="s">
        <v>139</v>
      </c>
      <c r="E285" s="186" t="s">
        <v>1</v>
      </c>
      <c r="F285" s="187" t="s">
        <v>159</v>
      </c>
      <c r="G285" s="185"/>
      <c r="H285" s="188">
        <v>5</v>
      </c>
      <c r="I285" s="189"/>
      <c r="J285" s="185"/>
      <c r="K285" s="185"/>
      <c r="L285" s="190"/>
      <c r="M285" s="191"/>
      <c r="N285" s="192"/>
      <c r="O285" s="192"/>
      <c r="P285" s="192"/>
      <c r="Q285" s="192"/>
      <c r="R285" s="192"/>
      <c r="S285" s="192"/>
      <c r="T285" s="193"/>
      <c r="AT285" s="194" t="s">
        <v>139</v>
      </c>
      <c r="AU285" s="194" t="s">
        <v>82</v>
      </c>
      <c r="AV285" s="11" t="s">
        <v>82</v>
      </c>
      <c r="AW285" s="11" t="s">
        <v>34</v>
      </c>
      <c r="AX285" s="11" t="s">
        <v>80</v>
      </c>
      <c r="AY285" s="194" t="s">
        <v>126</v>
      </c>
    </row>
    <row r="286" spans="2:65" s="1" customFormat="1" ht="16.5" customHeight="1">
      <c r="B286" s="32"/>
      <c r="C286" s="168" t="s">
        <v>411</v>
      </c>
      <c r="D286" s="168" t="s">
        <v>128</v>
      </c>
      <c r="E286" s="169" t="s">
        <v>412</v>
      </c>
      <c r="F286" s="170" t="s">
        <v>413</v>
      </c>
      <c r="G286" s="171" t="s">
        <v>185</v>
      </c>
      <c r="H286" s="172">
        <v>226</v>
      </c>
      <c r="I286" s="173"/>
      <c r="J286" s="174">
        <f>ROUND(I286*H286,2)</f>
        <v>0</v>
      </c>
      <c r="K286" s="170" t="s">
        <v>132</v>
      </c>
      <c r="L286" s="36"/>
      <c r="M286" s="175" t="s">
        <v>1</v>
      </c>
      <c r="N286" s="176" t="s">
        <v>43</v>
      </c>
      <c r="O286" s="58"/>
      <c r="P286" s="177">
        <f>O286*H286</f>
        <v>0</v>
      </c>
      <c r="Q286" s="177">
        <v>8.4250000000000005E-2</v>
      </c>
      <c r="R286" s="177">
        <f>Q286*H286</f>
        <v>19.040500000000002</v>
      </c>
      <c r="S286" s="177">
        <v>0</v>
      </c>
      <c r="T286" s="178">
        <f>S286*H286</f>
        <v>0</v>
      </c>
      <c r="AR286" s="15" t="s">
        <v>133</v>
      </c>
      <c r="AT286" s="15" t="s">
        <v>128</v>
      </c>
      <c r="AU286" s="15" t="s">
        <v>82</v>
      </c>
      <c r="AY286" s="15" t="s">
        <v>126</v>
      </c>
      <c r="BE286" s="179">
        <f>IF(N286="základní",J286,0)</f>
        <v>0</v>
      </c>
      <c r="BF286" s="179">
        <f>IF(N286="snížená",J286,0)</f>
        <v>0</v>
      </c>
      <c r="BG286" s="179">
        <f>IF(N286="zákl. přenesená",J286,0)</f>
        <v>0</v>
      </c>
      <c r="BH286" s="179">
        <f>IF(N286="sníž. přenesená",J286,0)</f>
        <v>0</v>
      </c>
      <c r="BI286" s="179">
        <f>IF(N286="nulová",J286,0)</f>
        <v>0</v>
      </c>
      <c r="BJ286" s="15" t="s">
        <v>80</v>
      </c>
      <c r="BK286" s="179">
        <f>ROUND(I286*H286,2)</f>
        <v>0</v>
      </c>
      <c r="BL286" s="15" t="s">
        <v>133</v>
      </c>
      <c r="BM286" s="15" t="s">
        <v>414</v>
      </c>
    </row>
    <row r="287" spans="2:65" s="1" customFormat="1" ht="29.25">
      <c r="B287" s="32"/>
      <c r="C287" s="33"/>
      <c r="D287" s="180" t="s">
        <v>135</v>
      </c>
      <c r="E287" s="33"/>
      <c r="F287" s="181" t="s">
        <v>415</v>
      </c>
      <c r="G287" s="33"/>
      <c r="H287" s="33"/>
      <c r="I287" s="97"/>
      <c r="J287" s="33"/>
      <c r="K287" s="33"/>
      <c r="L287" s="36"/>
      <c r="M287" s="182"/>
      <c r="N287" s="58"/>
      <c r="O287" s="58"/>
      <c r="P287" s="58"/>
      <c r="Q287" s="58"/>
      <c r="R287" s="58"/>
      <c r="S287" s="58"/>
      <c r="T287" s="59"/>
      <c r="AT287" s="15" t="s">
        <v>135</v>
      </c>
      <c r="AU287" s="15" t="s">
        <v>82</v>
      </c>
    </row>
    <row r="288" spans="2:65" s="1" customFormat="1" ht="68.25">
      <c r="B288" s="32"/>
      <c r="C288" s="33"/>
      <c r="D288" s="180" t="s">
        <v>137</v>
      </c>
      <c r="E288" s="33"/>
      <c r="F288" s="183" t="s">
        <v>405</v>
      </c>
      <c r="G288" s="33"/>
      <c r="H288" s="33"/>
      <c r="I288" s="97"/>
      <c r="J288" s="33"/>
      <c r="K288" s="33"/>
      <c r="L288" s="36"/>
      <c r="M288" s="182"/>
      <c r="N288" s="58"/>
      <c r="O288" s="58"/>
      <c r="P288" s="58"/>
      <c r="Q288" s="58"/>
      <c r="R288" s="58"/>
      <c r="S288" s="58"/>
      <c r="T288" s="59"/>
      <c r="AT288" s="15" t="s">
        <v>137</v>
      </c>
      <c r="AU288" s="15" t="s">
        <v>82</v>
      </c>
    </row>
    <row r="289" spans="2:65" s="11" customFormat="1" ht="11.25">
      <c r="B289" s="184"/>
      <c r="C289" s="185"/>
      <c r="D289" s="180" t="s">
        <v>139</v>
      </c>
      <c r="E289" s="186" t="s">
        <v>1</v>
      </c>
      <c r="F289" s="187" t="s">
        <v>416</v>
      </c>
      <c r="G289" s="185"/>
      <c r="H289" s="188">
        <v>226</v>
      </c>
      <c r="I289" s="189"/>
      <c r="J289" s="185"/>
      <c r="K289" s="185"/>
      <c r="L289" s="190"/>
      <c r="M289" s="191"/>
      <c r="N289" s="192"/>
      <c r="O289" s="192"/>
      <c r="P289" s="192"/>
      <c r="Q289" s="192"/>
      <c r="R289" s="192"/>
      <c r="S289" s="192"/>
      <c r="T289" s="193"/>
      <c r="AT289" s="194" t="s">
        <v>139</v>
      </c>
      <c r="AU289" s="194" t="s">
        <v>82</v>
      </c>
      <c r="AV289" s="11" t="s">
        <v>82</v>
      </c>
      <c r="AW289" s="11" t="s">
        <v>34</v>
      </c>
      <c r="AX289" s="11" t="s">
        <v>80</v>
      </c>
      <c r="AY289" s="194" t="s">
        <v>126</v>
      </c>
    </row>
    <row r="290" spans="2:65" s="1" customFormat="1" ht="16.5" customHeight="1">
      <c r="B290" s="32"/>
      <c r="C290" s="206" t="s">
        <v>417</v>
      </c>
      <c r="D290" s="206" t="s">
        <v>197</v>
      </c>
      <c r="E290" s="207" t="s">
        <v>418</v>
      </c>
      <c r="F290" s="208" t="s">
        <v>419</v>
      </c>
      <c r="G290" s="209" t="s">
        <v>185</v>
      </c>
      <c r="H290" s="210">
        <v>228.26</v>
      </c>
      <c r="I290" s="211"/>
      <c r="J290" s="212">
        <f>ROUND(I290*H290,2)</f>
        <v>0</v>
      </c>
      <c r="K290" s="208" t="s">
        <v>132</v>
      </c>
      <c r="L290" s="213"/>
      <c r="M290" s="214" t="s">
        <v>1</v>
      </c>
      <c r="N290" s="215" t="s">
        <v>43</v>
      </c>
      <c r="O290" s="58"/>
      <c r="P290" s="177">
        <f>O290*H290</f>
        <v>0</v>
      </c>
      <c r="Q290" s="177">
        <v>0.13100000000000001</v>
      </c>
      <c r="R290" s="177">
        <f>Q290*H290</f>
        <v>29.902059999999999</v>
      </c>
      <c r="S290" s="177">
        <v>0</v>
      </c>
      <c r="T290" s="178">
        <f>S290*H290</f>
        <v>0</v>
      </c>
      <c r="AR290" s="15" t="s">
        <v>182</v>
      </c>
      <c r="AT290" s="15" t="s">
        <v>197</v>
      </c>
      <c r="AU290" s="15" t="s">
        <v>82</v>
      </c>
      <c r="AY290" s="15" t="s">
        <v>126</v>
      </c>
      <c r="BE290" s="179">
        <f>IF(N290="základní",J290,0)</f>
        <v>0</v>
      </c>
      <c r="BF290" s="179">
        <f>IF(N290="snížená",J290,0)</f>
        <v>0</v>
      </c>
      <c r="BG290" s="179">
        <f>IF(N290="zákl. přenesená",J290,0)</f>
        <v>0</v>
      </c>
      <c r="BH290" s="179">
        <f>IF(N290="sníž. přenesená",J290,0)</f>
        <v>0</v>
      </c>
      <c r="BI290" s="179">
        <f>IF(N290="nulová",J290,0)</f>
        <v>0</v>
      </c>
      <c r="BJ290" s="15" t="s">
        <v>80</v>
      </c>
      <c r="BK290" s="179">
        <f>ROUND(I290*H290,2)</f>
        <v>0</v>
      </c>
      <c r="BL290" s="15" t="s">
        <v>133</v>
      </c>
      <c r="BM290" s="15" t="s">
        <v>420</v>
      </c>
    </row>
    <row r="291" spans="2:65" s="1" customFormat="1" ht="11.25">
      <c r="B291" s="32"/>
      <c r="C291" s="33"/>
      <c r="D291" s="180" t="s">
        <v>135</v>
      </c>
      <c r="E291" s="33"/>
      <c r="F291" s="181" t="s">
        <v>419</v>
      </c>
      <c r="G291" s="33"/>
      <c r="H291" s="33"/>
      <c r="I291" s="97"/>
      <c r="J291" s="33"/>
      <c r="K291" s="33"/>
      <c r="L291" s="36"/>
      <c r="M291" s="182"/>
      <c r="N291" s="58"/>
      <c r="O291" s="58"/>
      <c r="P291" s="58"/>
      <c r="Q291" s="58"/>
      <c r="R291" s="58"/>
      <c r="S291" s="58"/>
      <c r="T291" s="59"/>
      <c r="AT291" s="15" t="s">
        <v>135</v>
      </c>
      <c r="AU291" s="15" t="s">
        <v>82</v>
      </c>
    </row>
    <row r="292" spans="2:65" s="11" customFormat="1" ht="11.25">
      <c r="B292" s="184"/>
      <c r="C292" s="185"/>
      <c r="D292" s="180" t="s">
        <v>139</v>
      </c>
      <c r="E292" s="186" t="s">
        <v>1</v>
      </c>
      <c r="F292" s="187" t="s">
        <v>416</v>
      </c>
      <c r="G292" s="185"/>
      <c r="H292" s="188">
        <v>226</v>
      </c>
      <c r="I292" s="189"/>
      <c r="J292" s="185"/>
      <c r="K292" s="185"/>
      <c r="L292" s="190"/>
      <c r="M292" s="191"/>
      <c r="N292" s="192"/>
      <c r="O292" s="192"/>
      <c r="P292" s="192"/>
      <c r="Q292" s="192"/>
      <c r="R292" s="192"/>
      <c r="S292" s="192"/>
      <c r="T292" s="193"/>
      <c r="AT292" s="194" t="s">
        <v>139</v>
      </c>
      <c r="AU292" s="194" t="s">
        <v>82</v>
      </c>
      <c r="AV292" s="11" t="s">
        <v>82</v>
      </c>
      <c r="AW292" s="11" t="s">
        <v>34</v>
      </c>
      <c r="AX292" s="11" t="s">
        <v>80</v>
      </c>
      <c r="AY292" s="194" t="s">
        <v>126</v>
      </c>
    </row>
    <row r="293" spans="2:65" s="11" customFormat="1" ht="11.25">
      <c r="B293" s="184"/>
      <c r="C293" s="185"/>
      <c r="D293" s="180" t="s">
        <v>139</v>
      </c>
      <c r="E293" s="185"/>
      <c r="F293" s="187" t="s">
        <v>421</v>
      </c>
      <c r="G293" s="185"/>
      <c r="H293" s="188">
        <v>228.26</v>
      </c>
      <c r="I293" s="189"/>
      <c r="J293" s="185"/>
      <c r="K293" s="185"/>
      <c r="L293" s="190"/>
      <c r="M293" s="191"/>
      <c r="N293" s="192"/>
      <c r="O293" s="192"/>
      <c r="P293" s="192"/>
      <c r="Q293" s="192"/>
      <c r="R293" s="192"/>
      <c r="S293" s="192"/>
      <c r="T293" s="193"/>
      <c r="AT293" s="194" t="s">
        <v>139</v>
      </c>
      <c r="AU293" s="194" t="s">
        <v>82</v>
      </c>
      <c r="AV293" s="11" t="s">
        <v>82</v>
      </c>
      <c r="AW293" s="11" t="s">
        <v>4</v>
      </c>
      <c r="AX293" s="11" t="s">
        <v>80</v>
      </c>
      <c r="AY293" s="194" t="s">
        <v>126</v>
      </c>
    </row>
    <row r="294" spans="2:65" s="1" customFormat="1" ht="16.5" customHeight="1">
      <c r="B294" s="32"/>
      <c r="C294" s="168" t="s">
        <v>422</v>
      </c>
      <c r="D294" s="168" t="s">
        <v>128</v>
      </c>
      <c r="E294" s="169" t="s">
        <v>423</v>
      </c>
      <c r="F294" s="170" t="s">
        <v>424</v>
      </c>
      <c r="G294" s="171" t="s">
        <v>185</v>
      </c>
      <c r="H294" s="172">
        <v>0.6</v>
      </c>
      <c r="I294" s="173"/>
      <c r="J294" s="174">
        <f>ROUND(I294*H294,2)</f>
        <v>0</v>
      </c>
      <c r="K294" s="170" t="s">
        <v>132</v>
      </c>
      <c r="L294" s="36"/>
      <c r="M294" s="175" t="s">
        <v>1</v>
      </c>
      <c r="N294" s="176" t="s">
        <v>43</v>
      </c>
      <c r="O294" s="58"/>
      <c r="P294" s="177">
        <f>O294*H294</f>
        <v>0</v>
      </c>
      <c r="Q294" s="177">
        <v>0.10100000000000001</v>
      </c>
      <c r="R294" s="177">
        <f>Q294*H294</f>
        <v>6.0600000000000001E-2</v>
      </c>
      <c r="S294" s="177">
        <v>0</v>
      </c>
      <c r="T294" s="178">
        <f>S294*H294</f>
        <v>0</v>
      </c>
      <c r="AR294" s="15" t="s">
        <v>133</v>
      </c>
      <c r="AT294" s="15" t="s">
        <v>128</v>
      </c>
      <c r="AU294" s="15" t="s">
        <v>82</v>
      </c>
      <c r="AY294" s="15" t="s">
        <v>126</v>
      </c>
      <c r="BE294" s="179">
        <f>IF(N294="základní",J294,0)</f>
        <v>0</v>
      </c>
      <c r="BF294" s="179">
        <f>IF(N294="snížená",J294,0)</f>
        <v>0</v>
      </c>
      <c r="BG294" s="179">
        <f>IF(N294="zákl. přenesená",J294,0)</f>
        <v>0</v>
      </c>
      <c r="BH294" s="179">
        <f>IF(N294="sníž. přenesená",J294,0)</f>
        <v>0</v>
      </c>
      <c r="BI294" s="179">
        <f>IF(N294="nulová",J294,0)</f>
        <v>0</v>
      </c>
      <c r="BJ294" s="15" t="s">
        <v>80</v>
      </c>
      <c r="BK294" s="179">
        <f>ROUND(I294*H294,2)</f>
        <v>0</v>
      </c>
      <c r="BL294" s="15" t="s">
        <v>133</v>
      </c>
      <c r="BM294" s="15" t="s">
        <v>425</v>
      </c>
    </row>
    <row r="295" spans="2:65" s="1" customFormat="1" ht="19.5">
      <c r="B295" s="32"/>
      <c r="C295" s="33"/>
      <c r="D295" s="180" t="s">
        <v>135</v>
      </c>
      <c r="E295" s="33"/>
      <c r="F295" s="181" t="s">
        <v>426</v>
      </c>
      <c r="G295" s="33"/>
      <c r="H295" s="33"/>
      <c r="I295" s="97"/>
      <c r="J295" s="33"/>
      <c r="K295" s="33"/>
      <c r="L295" s="36"/>
      <c r="M295" s="182"/>
      <c r="N295" s="58"/>
      <c r="O295" s="58"/>
      <c r="P295" s="58"/>
      <c r="Q295" s="58"/>
      <c r="R295" s="58"/>
      <c r="S295" s="58"/>
      <c r="T295" s="59"/>
      <c r="AT295" s="15" t="s">
        <v>135</v>
      </c>
      <c r="AU295" s="15" t="s">
        <v>82</v>
      </c>
    </row>
    <row r="296" spans="2:65" s="1" customFormat="1" ht="48.75">
      <c r="B296" s="32"/>
      <c r="C296" s="33"/>
      <c r="D296" s="180" t="s">
        <v>137</v>
      </c>
      <c r="E296" s="33"/>
      <c r="F296" s="183" t="s">
        <v>427</v>
      </c>
      <c r="G296" s="33"/>
      <c r="H296" s="33"/>
      <c r="I296" s="97"/>
      <c r="J296" s="33"/>
      <c r="K296" s="33"/>
      <c r="L296" s="36"/>
      <c r="M296" s="182"/>
      <c r="N296" s="58"/>
      <c r="O296" s="58"/>
      <c r="P296" s="58"/>
      <c r="Q296" s="58"/>
      <c r="R296" s="58"/>
      <c r="S296" s="58"/>
      <c r="T296" s="59"/>
      <c r="AT296" s="15" t="s">
        <v>137</v>
      </c>
      <c r="AU296" s="15" t="s">
        <v>82</v>
      </c>
    </row>
    <row r="297" spans="2:65" s="11" customFormat="1" ht="11.25">
      <c r="B297" s="184"/>
      <c r="C297" s="185"/>
      <c r="D297" s="180" t="s">
        <v>139</v>
      </c>
      <c r="E297" s="186" t="s">
        <v>1</v>
      </c>
      <c r="F297" s="187" t="s">
        <v>428</v>
      </c>
      <c r="G297" s="185"/>
      <c r="H297" s="188">
        <v>0.6</v>
      </c>
      <c r="I297" s="189"/>
      <c r="J297" s="185"/>
      <c r="K297" s="185"/>
      <c r="L297" s="190"/>
      <c r="M297" s="191"/>
      <c r="N297" s="192"/>
      <c r="O297" s="192"/>
      <c r="P297" s="192"/>
      <c r="Q297" s="192"/>
      <c r="R297" s="192"/>
      <c r="S297" s="192"/>
      <c r="T297" s="193"/>
      <c r="AT297" s="194" t="s">
        <v>139</v>
      </c>
      <c r="AU297" s="194" t="s">
        <v>82</v>
      </c>
      <c r="AV297" s="11" t="s">
        <v>82</v>
      </c>
      <c r="AW297" s="11" t="s">
        <v>34</v>
      </c>
      <c r="AX297" s="11" t="s">
        <v>80</v>
      </c>
      <c r="AY297" s="194" t="s">
        <v>126</v>
      </c>
    </row>
    <row r="298" spans="2:65" s="1" customFormat="1" ht="16.5" customHeight="1">
      <c r="B298" s="32"/>
      <c r="C298" s="206" t="s">
        <v>429</v>
      </c>
      <c r="D298" s="206" t="s">
        <v>197</v>
      </c>
      <c r="E298" s="207" t="s">
        <v>430</v>
      </c>
      <c r="F298" s="208" t="s">
        <v>431</v>
      </c>
      <c r="G298" s="209" t="s">
        <v>185</v>
      </c>
      <c r="H298" s="210">
        <v>0.61799999999999999</v>
      </c>
      <c r="I298" s="211"/>
      <c r="J298" s="212">
        <f>ROUND(I298*H298,2)</f>
        <v>0</v>
      </c>
      <c r="K298" s="208" t="s">
        <v>1</v>
      </c>
      <c r="L298" s="213"/>
      <c r="M298" s="214" t="s">
        <v>1</v>
      </c>
      <c r="N298" s="215" t="s">
        <v>43</v>
      </c>
      <c r="O298" s="58"/>
      <c r="P298" s="177">
        <f>O298*H298</f>
        <v>0</v>
      </c>
      <c r="Q298" s="177">
        <v>0.16200000000000001</v>
      </c>
      <c r="R298" s="177">
        <f>Q298*H298</f>
        <v>0.100116</v>
      </c>
      <c r="S298" s="177">
        <v>0</v>
      </c>
      <c r="T298" s="178">
        <f>S298*H298</f>
        <v>0</v>
      </c>
      <c r="AR298" s="15" t="s">
        <v>182</v>
      </c>
      <c r="AT298" s="15" t="s">
        <v>197</v>
      </c>
      <c r="AU298" s="15" t="s">
        <v>82</v>
      </c>
      <c r="AY298" s="15" t="s">
        <v>126</v>
      </c>
      <c r="BE298" s="179">
        <f>IF(N298="základní",J298,0)</f>
        <v>0</v>
      </c>
      <c r="BF298" s="179">
        <f>IF(N298="snížená",J298,0)</f>
        <v>0</v>
      </c>
      <c r="BG298" s="179">
        <f>IF(N298="zákl. přenesená",J298,0)</f>
        <v>0</v>
      </c>
      <c r="BH298" s="179">
        <f>IF(N298="sníž. přenesená",J298,0)</f>
        <v>0</v>
      </c>
      <c r="BI298" s="179">
        <f>IF(N298="nulová",J298,0)</f>
        <v>0</v>
      </c>
      <c r="BJ298" s="15" t="s">
        <v>80</v>
      </c>
      <c r="BK298" s="179">
        <f>ROUND(I298*H298,2)</f>
        <v>0</v>
      </c>
      <c r="BL298" s="15" t="s">
        <v>133</v>
      </c>
      <c r="BM298" s="15" t="s">
        <v>432</v>
      </c>
    </row>
    <row r="299" spans="2:65" s="1" customFormat="1" ht="11.25">
      <c r="B299" s="32"/>
      <c r="C299" s="33"/>
      <c r="D299" s="180" t="s">
        <v>135</v>
      </c>
      <c r="E299" s="33"/>
      <c r="F299" s="181" t="s">
        <v>431</v>
      </c>
      <c r="G299" s="33"/>
      <c r="H299" s="33"/>
      <c r="I299" s="97"/>
      <c r="J299" s="33"/>
      <c r="K299" s="33"/>
      <c r="L299" s="36"/>
      <c r="M299" s="182"/>
      <c r="N299" s="58"/>
      <c r="O299" s="58"/>
      <c r="P299" s="58"/>
      <c r="Q299" s="58"/>
      <c r="R299" s="58"/>
      <c r="S299" s="58"/>
      <c r="T299" s="59"/>
      <c r="AT299" s="15" t="s">
        <v>135</v>
      </c>
      <c r="AU299" s="15" t="s">
        <v>82</v>
      </c>
    </row>
    <row r="300" spans="2:65" s="1" customFormat="1" ht="19.5">
      <c r="B300" s="32"/>
      <c r="C300" s="33"/>
      <c r="D300" s="180" t="s">
        <v>221</v>
      </c>
      <c r="E300" s="33"/>
      <c r="F300" s="183" t="s">
        <v>433</v>
      </c>
      <c r="G300" s="33"/>
      <c r="H300" s="33"/>
      <c r="I300" s="97"/>
      <c r="J300" s="33"/>
      <c r="K300" s="33"/>
      <c r="L300" s="36"/>
      <c r="M300" s="182"/>
      <c r="N300" s="58"/>
      <c r="O300" s="58"/>
      <c r="P300" s="58"/>
      <c r="Q300" s="58"/>
      <c r="R300" s="58"/>
      <c r="S300" s="58"/>
      <c r="T300" s="59"/>
      <c r="AT300" s="15" t="s">
        <v>221</v>
      </c>
      <c r="AU300" s="15" t="s">
        <v>82</v>
      </c>
    </row>
    <row r="301" spans="2:65" s="11" customFormat="1" ht="11.25">
      <c r="B301" s="184"/>
      <c r="C301" s="185"/>
      <c r="D301" s="180" t="s">
        <v>139</v>
      </c>
      <c r="E301" s="186" t="s">
        <v>1</v>
      </c>
      <c r="F301" s="187" t="s">
        <v>428</v>
      </c>
      <c r="G301" s="185"/>
      <c r="H301" s="188">
        <v>0.6</v>
      </c>
      <c r="I301" s="189"/>
      <c r="J301" s="185"/>
      <c r="K301" s="185"/>
      <c r="L301" s="190"/>
      <c r="M301" s="191"/>
      <c r="N301" s="192"/>
      <c r="O301" s="192"/>
      <c r="P301" s="192"/>
      <c r="Q301" s="192"/>
      <c r="R301" s="192"/>
      <c r="S301" s="192"/>
      <c r="T301" s="193"/>
      <c r="AT301" s="194" t="s">
        <v>139</v>
      </c>
      <c r="AU301" s="194" t="s">
        <v>82</v>
      </c>
      <c r="AV301" s="11" t="s">
        <v>82</v>
      </c>
      <c r="AW301" s="11" t="s">
        <v>34</v>
      </c>
      <c r="AX301" s="11" t="s">
        <v>80</v>
      </c>
      <c r="AY301" s="194" t="s">
        <v>126</v>
      </c>
    </row>
    <row r="302" spans="2:65" s="11" customFormat="1" ht="11.25">
      <c r="B302" s="184"/>
      <c r="C302" s="185"/>
      <c r="D302" s="180" t="s">
        <v>139</v>
      </c>
      <c r="E302" s="185"/>
      <c r="F302" s="187" t="s">
        <v>434</v>
      </c>
      <c r="G302" s="185"/>
      <c r="H302" s="188">
        <v>0.61799999999999999</v>
      </c>
      <c r="I302" s="189"/>
      <c r="J302" s="185"/>
      <c r="K302" s="185"/>
      <c r="L302" s="190"/>
      <c r="M302" s="191"/>
      <c r="N302" s="192"/>
      <c r="O302" s="192"/>
      <c r="P302" s="192"/>
      <c r="Q302" s="192"/>
      <c r="R302" s="192"/>
      <c r="S302" s="192"/>
      <c r="T302" s="193"/>
      <c r="AT302" s="194" t="s">
        <v>139</v>
      </c>
      <c r="AU302" s="194" t="s">
        <v>82</v>
      </c>
      <c r="AV302" s="11" t="s">
        <v>82</v>
      </c>
      <c r="AW302" s="11" t="s">
        <v>4</v>
      </c>
      <c r="AX302" s="11" t="s">
        <v>80</v>
      </c>
      <c r="AY302" s="194" t="s">
        <v>126</v>
      </c>
    </row>
    <row r="303" spans="2:65" s="10" customFormat="1" ht="22.9" customHeight="1">
      <c r="B303" s="152"/>
      <c r="C303" s="153"/>
      <c r="D303" s="154" t="s">
        <v>71</v>
      </c>
      <c r="E303" s="166" t="s">
        <v>168</v>
      </c>
      <c r="F303" s="166" t="s">
        <v>435</v>
      </c>
      <c r="G303" s="153"/>
      <c r="H303" s="153"/>
      <c r="I303" s="156"/>
      <c r="J303" s="167">
        <f>BK303</f>
        <v>0</v>
      </c>
      <c r="K303" s="153"/>
      <c r="L303" s="158"/>
      <c r="M303" s="159"/>
      <c r="N303" s="160"/>
      <c r="O303" s="160"/>
      <c r="P303" s="161">
        <f>SUM(P304:P306)</f>
        <v>0</v>
      </c>
      <c r="Q303" s="160"/>
      <c r="R303" s="161">
        <f>SUM(R304:R306)</f>
        <v>6.9805999999999999</v>
      </c>
      <c r="S303" s="160"/>
      <c r="T303" s="162">
        <f>SUM(T304:T306)</f>
        <v>0</v>
      </c>
      <c r="AR303" s="163" t="s">
        <v>80</v>
      </c>
      <c r="AT303" s="164" t="s">
        <v>71</v>
      </c>
      <c r="AU303" s="164" t="s">
        <v>80</v>
      </c>
      <c r="AY303" s="163" t="s">
        <v>126</v>
      </c>
      <c r="BK303" s="165">
        <f>SUM(BK304:BK306)</f>
        <v>0</v>
      </c>
    </row>
    <row r="304" spans="2:65" s="1" customFormat="1" ht="16.5" customHeight="1">
      <c r="B304" s="32"/>
      <c r="C304" s="168" t="s">
        <v>436</v>
      </c>
      <c r="D304" s="168" t="s">
        <v>128</v>
      </c>
      <c r="E304" s="169" t="s">
        <v>437</v>
      </c>
      <c r="F304" s="170" t="s">
        <v>438</v>
      </c>
      <c r="G304" s="171" t="s">
        <v>185</v>
      </c>
      <c r="H304" s="172">
        <v>38</v>
      </c>
      <c r="I304" s="173"/>
      <c r="J304" s="174">
        <f>ROUND(I304*H304,2)</f>
        <v>0</v>
      </c>
      <c r="K304" s="170" t="s">
        <v>132</v>
      </c>
      <c r="L304" s="36"/>
      <c r="M304" s="175" t="s">
        <v>1</v>
      </c>
      <c r="N304" s="176" t="s">
        <v>43</v>
      </c>
      <c r="O304" s="58"/>
      <c r="P304" s="177">
        <f>O304*H304</f>
        <v>0</v>
      </c>
      <c r="Q304" s="177">
        <v>0.1837</v>
      </c>
      <c r="R304" s="177">
        <f>Q304*H304</f>
        <v>6.9805999999999999</v>
      </c>
      <c r="S304" s="177">
        <v>0</v>
      </c>
      <c r="T304" s="178">
        <f>S304*H304</f>
        <v>0</v>
      </c>
      <c r="AR304" s="15" t="s">
        <v>133</v>
      </c>
      <c r="AT304" s="15" t="s">
        <v>128</v>
      </c>
      <c r="AU304" s="15" t="s">
        <v>82</v>
      </c>
      <c r="AY304" s="15" t="s">
        <v>126</v>
      </c>
      <c r="BE304" s="179">
        <f>IF(N304="základní",J304,0)</f>
        <v>0</v>
      </c>
      <c r="BF304" s="179">
        <f>IF(N304="snížená",J304,0)</f>
        <v>0</v>
      </c>
      <c r="BG304" s="179">
        <f>IF(N304="zákl. přenesená",J304,0)</f>
        <v>0</v>
      </c>
      <c r="BH304" s="179">
        <f>IF(N304="sníž. přenesená",J304,0)</f>
        <v>0</v>
      </c>
      <c r="BI304" s="179">
        <f>IF(N304="nulová",J304,0)</f>
        <v>0</v>
      </c>
      <c r="BJ304" s="15" t="s">
        <v>80</v>
      </c>
      <c r="BK304" s="179">
        <f>ROUND(I304*H304,2)</f>
        <v>0</v>
      </c>
      <c r="BL304" s="15" t="s">
        <v>133</v>
      </c>
      <c r="BM304" s="15" t="s">
        <v>439</v>
      </c>
    </row>
    <row r="305" spans="2:65" s="1" customFormat="1" ht="11.25">
      <c r="B305" s="32"/>
      <c r="C305" s="33"/>
      <c r="D305" s="180" t="s">
        <v>135</v>
      </c>
      <c r="E305" s="33"/>
      <c r="F305" s="181" t="s">
        <v>440</v>
      </c>
      <c r="G305" s="33"/>
      <c r="H305" s="33"/>
      <c r="I305" s="97"/>
      <c r="J305" s="33"/>
      <c r="K305" s="33"/>
      <c r="L305" s="36"/>
      <c r="M305" s="182"/>
      <c r="N305" s="58"/>
      <c r="O305" s="58"/>
      <c r="P305" s="58"/>
      <c r="Q305" s="58"/>
      <c r="R305" s="58"/>
      <c r="S305" s="58"/>
      <c r="T305" s="59"/>
      <c r="AT305" s="15" t="s">
        <v>135</v>
      </c>
      <c r="AU305" s="15" t="s">
        <v>82</v>
      </c>
    </row>
    <row r="306" spans="2:65" s="11" customFormat="1" ht="11.25">
      <c r="B306" s="184"/>
      <c r="C306" s="185"/>
      <c r="D306" s="180" t="s">
        <v>139</v>
      </c>
      <c r="E306" s="186" t="s">
        <v>1</v>
      </c>
      <c r="F306" s="187" t="s">
        <v>371</v>
      </c>
      <c r="G306" s="185"/>
      <c r="H306" s="188">
        <v>38</v>
      </c>
      <c r="I306" s="189"/>
      <c r="J306" s="185"/>
      <c r="K306" s="185"/>
      <c r="L306" s="190"/>
      <c r="M306" s="191"/>
      <c r="N306" s="192"/>
      <c r="O306" s="192"/>
      <c r="P306" s="192"/>
      <c r="Q306" s="192"/>
      <c r="R306" s="192"/>
      <c r="S306" s="192"/>
      <c r="T306" s="193"/>
      <c r="AT306" s="194" t="s">
        <v>139</v>
      </c>
      <c r="AU306" s="194" t="s">
        <v>82</v>
      </c>
      <c r="AV306" s="11" t="s">
        <v>82</v>
      </c>
      <c r="AW306" s="11" t="s">
        <v>34</v>
      </c>
      <c r="AX306" s="11" t="s">
        <v>80</v>
      </c>
      <c r="AY306" s="194" t="s">
        <v>126</v>
      </c>
    </row>
    <row r="307" spans="2:65" s="10" customFormat="1" ht="22.9" customHeight="1">
      <c r="B307" s="152"/>
      <c r="C307" s="153"/>
      <c r="D307" s="154" t="s">
        <v>71</v>
      </c>
      <c r="E307" s="166" t="s">
        <v>182</v>
      </c>
      <c r="F307" s="166" t="s">
        <v>441</v>
      </c>
      <c r="G307" s="153"/>
      <c r="H307" s="153"/>
      <c r="I307" s="156"/>
      <c r="J307" s="167">
        <f>BK307</f>
        <v>0</v>
      </c>
      <c r="K307" s="153"/>
      <c r="L307" s="158"/>
      <c r="M307" s="159"/>
      <c r="N307" s="160"/>
      <c r="O307" s="160"/>
      <c r="P307" s="161">
        <f>SUM(P308:P319)</f>
        <v>0</v>
      </c>
      <c r="Q307" s="160"/>
      <c r="R307" s="161">
        <f>SUM(R308:R319)</f>
        <v>0.31108000000000002</v>
      </c>
      <c r="S307" s="160"/>
      <c r="T307" s="162">
        <f>SUM(T308:T319)</f>
        <v>0</v>
      </c>
      <c r="AR307" s="163" t="s">
        <v>80</v>
      </c>
      <c r="AT307" s="164" t="s">
        <v>71</v>
      </c>
      <c r="AU307" s="164" t="s">
        <v>80</v>
      </c>
      <c r="AY307" s="163" t="s">
        <v>126</v>
      </c>
      <c r="BK307" s="165">
        <f>SUM(BK308:BK319)</f>
        <v>0</v>
      </c>
    </row>
    <row r="308" spans="2:65" s="1" customFormat="1" ht="16.5" customHeight="1">
      <c r="B308" s="32"/>
      <c r="C308" s="168" t="s">
        <v>319</v>
      </c>
      <c r="D308" s="168" t="s">
        <v>128</v>
      </c>
      <c r="E308" s="169" t="s">
        <v>442</v>
      </c>
      <c r="F308" s="170" t="s">
        <v>443</v>
      </c>
      <c r="G308" s="171" t="s">
        <v>242</v>
      </c>
      <c r="H308" s="172">
        <v>1</v>
      </c>
      <c r="I308" s="173"/>
      <c r="J308" s="174">
        <f>ROUND(I308*H308,2)</f>
        <v>0</v>
      </c>
      <c r="K308" s="170" t="s">
        <v>1</v>
      </c>
      <c r="L308" s="36"/>
      <c r="M308" s="175" t="s">
        <v>1</v>
      </c>
      <c r="N308" s="176" t="s">
        <v>43</v>
      </c>
      <c r="O308" s="58"/>
      <c r="P308" s="177">
        <f>O308*H308</f>
        <v>0</v>
      </c>
      <c r="Q308" s="177">
        <v>0</v>
      </c>
      <c r="R308" s="177">
        <f>Q308*H308</f>
        <v>0</v>
      </c>
      <c r="S308" s="177">
        <v>0</v>
      </c>
      <c r="T308" s="178">
        <f>S308*H308</f>
        <v>0</v>
      </c>
      <c r="AR308" s="15" t="s">
        <v>133</v>
      </c>
      <c r="AT308" s="15" t="s">
        <v>128</v>
      </c>
      <c r="AU308" s="15" t="s">
        <v>82</v>
      </c>
      <c r="AY308" s="15" t="s">
        <v>126</v>
      </c>
      <c r="BE308" s="179">
        <f>IF(N308="základní",J308,0)</f>
        <v>0</v>
      </c>
      <c r="BF308" s="179">
        <f>IF(N308="snížená",J308,0)</f>
        <v>0</v>
      </c>
      <c r="BG308" s="179">
        <f>IF(N308="zákl. přenesená",J308,0)</f>
        <v>0</v>
      </c>
      <c r="BH308" s="179">
        <f>IF(N308="sníž. přenesená",J308,0)</f>
        <v>0</v>
      </c>
      <c r="BI308" s="179">
        <f>IF(N308="nulová",J308,0)</f>
        <v>0</v>
      </c>
      <c r="BJ308" s="15" t="s">
        <v>80</v>
      </c>
      <c r="BK308" s="179">
        <f>ROUND(I308*H308,2)</f>
        <v>0</v>
      </c>
      <c r="BL308" s="15" t="s">
        <v>133</v>
      </c>
      <c r="BM308" s="15" t="s">
        <v>444</v>
      </c>
    </row>
    <row r="309" spans="2:65" s="1" customFormat="1" ht="11.25">
      <c r="B309" s="32"/>
      <c r="C309" s="33"/>
      <c r="D309" s="180" t="s">
        <v>135</v>
      </c>
      <c r="E309" s="33"/>
      <c r="F309" s="181" t="s">
        <v>443</v>
      </c>
      <c r="G309" s="33"/>
      <c r="H309" s="33"/>
      <c r="I309" s="97"/>
      <c r="J309" s="33"/>
      <c r="K309" s="33"/>
      <c r="L309" s="36"/>
      <c r="M309" s="182"/>
      <c r="N309" s="58"/>
      <c r="O309" s="58"/>
      <c r="P309" s="58"/>
      <c r="Q309" s="58"/>
      <c r="R309" s="58"/>
      <c r="S309" s="58"/>
      <c r="T309" s="59"/>
      <c r="AT309" s="15" t="s">
        <v>135</v>
      </c>
      <c r="AU309" s="15" t="s">
        <v>82</v>
      </c>
    </row>
    <row r="310" spans="2:65" s="1" customFormat="1" ht="19.5">
      <c r="B310" s="32"/>
      <c r="C310" s="33"/>
      <c r="D310" s="180" t="s">
        <v>221</v>
      </c>
      <c r="E310" s="33"/>
      <c r="F310" s="183" t="s">
        <v>445</v>
      </c>
      <c r="G310" s="33"/>
      <c r="H310" s="33"/>
      <c r="I310" s="97"/>
      <c r="J310" s="33"/>
      <c r="K310" s="33"/>
      <c r="L310" s="36"/>
      <c r="M310" s="182"/>
      <c r="N310" s="58"/>
      <c r="O310" s="58"/>
      <c r="P310" s="58"/>
      <c r="Q310" s="58"/>
      <c r="R310" s="58"/>
      <c r="S310" s="58"/>
      <c r="T310" s="59"/>
      <c r="AT310" s="15" t="s">
        <v>221</v>
      </c>
      <c r="AU310" s="15" t="s">
        <v>82</v>
      </c>
    </row>
    <row r="311" spans="2:65" s="11" customFormat="1" ht="11.25">
      <c r="B311" s="184"/>
      <c r="C311" s="185"/>
      <c r="D311" s="180" t="s">
        <v>139</v>
      </c>
      <c r="E311" s="186" t="s">
        <v>1</v>
      </c>
      <c r="F311" s="187" t="s">
        <v>80</v>
      </c>
      <c r="G311" s="185"/>
      <c r="H311" s="188">
        <v>1</v>
      </c>
      <c r="I311" s="189"/>
      <c r="J311" s="185"/>
      <c r="K311" s="185"/>
      <c r="L311" s="190"/>
      <c r="M311" s="191"/>
      <c r="N311" s="192"/>
      <c r="O311" s="192"/>
      <c r="P311" s="192"/>
      <c r="Q311" s="192"/>
      <c r="R311" s="192"/>
      <c r="S311" s="192"/>
      <c r="T311" s="193"/>
      <c r="AT311" s="194" t="s">
        <v>139</v>
      </c>
      <c r="AU311" s="194" t="s">
        <v>82</v>
      </c>
      <c r="AV311" s="11" t="s">
        <v>82</v>
      </c>
      <c r="AW311" s="11" t="s">
        <v>34</v>
      </c>
      <c r="AX311" s="11" t="s">
        <v>80</v>
      </c>
      <c r="AY311" s="194" t="s">
        <v>126</v>
      </c>
    </row>
    <row r="312" spans="2:65" s="1" customFormat="1" ht="16.5" customHeight="1">
      <c r="B312" s="32"/>
      <c r="C312" s="168" t="s">
        <v>446</v>
      </c>
      <c r="D312" s="168" t="s">
        <v>128</v>
      </c>
      <c r="E312" s="169" t="s">
        <v>447</v>
      </c>
      <c r="F312" s="170" t="s">
        <v>448</v>
      </c>
      <c r="G312" s="171" t="s">
        <v>154</v>
      </c>
      <c r="H312" s="172">
        <v>5</v>
      </c>
      <c r="I312" s="173"/>
      <c r="J312" s="174">
        <f>ROUND(I312*H312,2)</f>
        <v>0</v>
      </c>
      <c r="K312" s="170" t="s">
        <v>1</v>
      </c>
      <c r="L312" s="36"/>
      <c r="M312" s="175" t="s">
        <v>1</v>
      </c>
      <c r="N312" s="176" t="s">
        <v>43</v>
      </c>
      <c r="O312" s="58"/>
      <c r="P312" s="177">
        <f>O312*H312</f>
        <v>0</v>
      </c>
      <c r="Q312" s="177">
        <v>0</v>
      </c>
      <c r="R312" s="177">
        <f>Q312*H312</f>
        <v>0</v>
      </c>
      <c r="S312" s="177">
        <v>0</v>
      </c>
      <c r="T312" s="178">
        <f>S312*H312</f>
        <v>0</v>
      </c>
      <c r="AR312" s="15" t="s">
        <v>133</v>
      </c>
      <c r="AT312" s="15" t="s">
        <v>128</v>
      </c>
      <c r="AU312" s="15" t="s">
        <v>82</v>
      </c>
      <c r="AY312" s="15" t="s">
        <v>126</v>
      </c>
      <c r="BE312" s="179">
        <f>IF(N312="základní",J312,0)</f>
        <v>0</v>
      </c>
      <c r="BF312" s="179">
        <f>IF(N312="snížená",J312,0)</f>
        <v>0</v>
      </c>
      <c r="BG312" s="179">
        <f>IF(N312="zákl. přenesená",J312,0)</f>
        <v>0</v>
      </c>
      <c r="BH312" s="179">
        <f>IF(N312="sníž. přenesená",J312,0)</f>
        <v>0</v>
      </c>
      <c r="BI312" s="179">
        <f>IF(N312="nulová",J312,0)</f>
        <v>0</v>
      </c>
      <c r="BJ312" s="15" t="s">
        <v>80</v>
      </c>
      <c r="BK312" s="179">
        <f>ROUND(I312*H312,2)</f>
        <v>0</v>
      </c>
      <c r="BL312" s="15" t="s">
        <v>133</v>
      </c>
      <c r="BM312" s="15" t="s">
        <v>449</v>
      </c>
    </row>
    <row r="313" spans="2:65" s="1" customFormat="1" ht="11.25">
      <c r="B313" s="32"/>
      <c r="C313" s="33"/>
      <c r="D313" s="180" t="s">
        <v>135</v>
      </c>
      <c r="E313" s="33"/>
      <c r="F313" s="181" t="s">
        <v>448</v>
      </c>
      <c r="G313" s="33"/>
      <c r="H313" s="33"/>
      <c r="I313" s="97"/>
      <c r="J313" s="33"/>
      <c r="K313" s="33"/>
      <c r="L313" s="36"/>
      <c r="M313" s="182"/>
      <c r="N313" s="58"/>
      <c r="O313" s="58"/>
      <c r="P313" s="58"/>
      <c r="Q313" s="58"/>
      <c r="R313" s="58"/>
      <c r="S313" s="58"/>
      <c r="T313" s="59"/>
      <c r="AT313" s="15" t="s">
        <v>135</v>
      </c>
      <c r="AU313" s="15" t="s">
        <v>82</v>
      </c>
    </row>
    <row r="314" spans="2:65" s="1" customFormat="1" ht="29.25">
      <c r="B314" s="32"/>
      <c r="C314" s="33"/>
      <c r="D314" s="180" t="s">
        <v>221</v>
      </c>
      <c r="E314" s="33"/>
      <c r="F314" s="183" t="s">
        <v>450</v>
      </c>
      <c r="G314" s="33"/>
      <c r="H314" s="33"/>
      <c r="I314" s="97"/>
      <c r="J314" s="33"/>
      <c r="K314" s="33"/>
      <c r="L314" s="36"/>
      <c r="M314" s="182"/>
      <c r="N314" s="58"/>
      <c r="O314" s="58"/>
      <c r="P314" s="58"/>
      <c r="Q314" s="58"/>
      <c r="R314" s="58"/>
      <c r="S314" s="58"/>
      <c r="T314" s="59"/>
      <c r="AT314" s="15" t="s">
        <v>221</v>
      </c>
      <c r="AU314" s="15" t="s">
        <v>82</v>
      </c>
    </row>
    <row r="315" spans="2:65" s="11" customFormat="1" ht="11.25">
      <c r="B315" s="184"/>
      <c r="C315" s="185"/>
      <c r="D315" s="180" t="s">
        <v>139</v>
      </c>
      <c r="E315" s="186" t="s">
        <v>1</v>
      </c>
      <c r="F315" s="187" t="s">
        <v>451</v>
      </c>
      <c r="G315" s="185"/>
      <c r="H315" s="188">
        <v>5</v>
      </c>
      <c r="I315" s="189"/>
      <c r="J315" s="185"/>
      <c r="K315" s="185"/>
      <c r="L315" s="190"/>
      <c r="M315" s="191"/>
      <c r="N315" s="192"/>
      <c r="O315" s="192"/>
      <c r="P315" s="192"/>
      <c r="Q315" s="192"/>
      <c r="R315" s="192"/>
      <c r="S315" s="192"/>
      <c r="T315" s="193"/>
      <c r="AT315" s="194" t="s">
        <v>139</v>
      </c>
      <c r="AU315" s="194" t="s">
        <v>82</v>
      </c>
      <c r="AV315" s="11" t="s">
        <v>82</v>
      </c>
      <c r="AW315" s="11" t="s">
        <v>34</v>
      </c>
      <c r="AX315" s="11" t="s">
        <v>80</v>
      </c>
      <c r="AY315" s="194" t="s">
        <v>126</v>
      </c>
    </row>
    <row r="316" spans="2:65" s="1" customFormat="1" ht="16.5" customHeight="1">
      <c r="B316" s="32"/>
      <c r="C316" s="168" t="s">
        <v>452</v>
      </c>
      <c r="D316" s="168" t="s">
        <v>128</v>
      </c>
      <c r="E316" s="169" t="s">
        <v>453</v>
      </c>
      <c r="F316" s="170" t="s">
        <v>454</v>
      </c>
      <c r="G316" s="171" t="s">
        <v>242</v>
      </c>
      <c r="H316" s="172">
        <v>1</v>
      </c>
      <c r="I316" s="173"/>
      <c r="J316" s="174">
        <f>ROUND(I316*H316,2)</f>
        <v>0</v>
      </c>
      <c r="K316" s="170" t="s">
        <v>132</v>
      </c>
      <c r="L316" s="36"/>
      <c r="M316" s="175" t="s">
        <v>1</v>
      </c>
      <c r="N316" s="176" t="s">
        <v>43</v>
      </c>
      <c r="O316" s="58"/>
      <c r="P316" s="177">
        <f>O316*H316</f>
        <v>0</v>
      </c>
      <c r="Q316" s="177">
        <v>0.31108000000000002</v>
      </c>
      <c r="R316" s="177">
        <f>Q316*H316</f>
        <v>0.31108000000000002</v>
      </c>
      <c r="S316" s="177">
        <v>0</v>
      </c>
      <c r="T316" s="178">
        <f>S316*H316</f>
        <v>0</v>
      </c>
      <c r="AR316" s="15" t="s">
        <v>133</v>
      </c>
      <c r="AT316" s="15" t="s">
        <v>128</v>
      </c>
      <c r="AU316" s="15" t="s">
        <v>82</v>
      </c>
      <c r="AY316" s="15" t="s">
        <v>126</v>
      </c>
      <c r="BE316" s="179">
        <f>IF(N316="základní",J316,0)</f>
        <v>0</v>
      </c>
      <c r="BF316" s="179">
        <f>IF(N316="snížená",J316,0)</f>
        <v>0</v>
      </c>
      <c r="BG316" s="179">
        <f>IF(N316="zákl. přenesená",J316,0)</f>
        <v>0</v>
      </c>
      <c r="BH316" s="179">
        <f>IF(N316="sníž. přenesená",J316,0)</f>
        <v>0</v>
      </c>
      <c r="BI316" s="179">
        <f>IF(N316="nulová",J316,0)</f>
        <v>0</v>
      </c>
      <c r="BJ316" s="15" t="s">
        <v>80</v>
      </c>
      <c r="BK316" s="179">
        <f>ROUND(I316*H316,2)</f>
        <v>0</v>
      </c>
      <c r="BL316" s="15" t="s">
        <v>133</v>
      </c>
      <c r="BM316" s="15" t="s">
        <v>455</v>
      </c>
    </row>
    <row r="317" spans="2:65" s="1" customFormat="1" ht="11.25">
      <c r="B317" s="32"/>
      <c r="C317" s="33"/>
      <c r="D317" s="180" t="s">
        <v>135</v>
      </c>
      <c r="E317" s="33"/>
      <c r="F317" s="181" t="s">
        <v>456</v>
      </c>
      <c r="G317" s="33"/>
      <c r="H317" s="33"/>
      <c r="I317" s="97"/>
      <c r="J317" s="33"/>
      <c r="K317" s="33"/>
      <c r="L317" s="36"/>
      <c r="M317" s="182"/>
      <c r="N317" s="58"/>
      <c r="O317" s="58"/>
      <c r="P317" s="58"/>
      <c r="Q317" s="58"/>
      <c r="R317" s="58"/>
      <c r="S317" s="58"/>
      <c r="T317" s="59"/>
      <c r="AT317" s="15" t="s">
        <v>135</v>
      </c>
      <c r="AU317" s="15" t="s">
        <v>82</v>
      </c>
    </row>
    <row r="318" spans="2:65" s="1" customFormat="1" ht="58.5">
      <c r="B318" s="32"/>
      <c r="C318" s="33"/>
      <c r="D318" s="180" t="s">
        <v>137</v>
      </c>
      <c r="E318" s="33"/>
      <c r="F318" s="183" t="s">
        <v>457</v>
      </c>
      <c r="G318" s="33"/>
      <c r="H318" s="33"/>
      <c r="I318" s="97"/>
      <c r="J318" s="33"/>
      <c r="K318" s="33"/>
      <c r="L318" s="36"/>
      <c r="M318" s="182"/>
      <c r="N318" s="58"/>
      <c r="O318" s="58"/>
      <c r="P318" s="58"/>
      <c r="Q318" s="58"/>
      <c r="R318" s="58"/>
      <c r="S318" s="58"/>
      <c r="T318" s="59"/>
      <c r="AT318" s="15" t="s">
        <v>137</v>
      </c>
      <c r="AU318" s="15" t="s">
        <v>82</v>
      </c>
    </row>
    <row r="319" spans="2:65" s="11" customFormat="1" ht="11.25">
      <c r="B319" s="184"/>
      <c r="C319" s="185"/>
      <c r="D319" s="180" t="s">
        <v>139</v>
      </c>
      <c r="E319" s="186" t="s">
        <v>1</v>
      </c>
      <c r="F319" s="187" t="s">
        <v>80</v>
      </c>
      <c r="G319" s="185"/>
      <c r="H319" s="188">
        <v>1</v>
      </c>
      <c r="I319" s="189"/>
      <c r="J319" s="185"/>
      <c r="K319" s="185"/>
      <c r="L319" s="190"/>
      <c r="M319" s="191"/>
      <c r="N319" s="192"/>
      <c r="O319" s="192"/>
      <c r="P319" s="192"/>
      <c r="Q319" s="192"/>
      <c r="R319" s="192"/>
      <c r="S319" s="192"/>
      <c r="T319" s="193"/>
      <c r="AT319" s="194" t="s">
        <v>139</v>
      </c>
      <c r="AU319" s="194" t="s">
        <v>82</v>
      </c>
      <c r="AV319" s="11" t="s">
        <v>82</v>
      </c>
      <c r="AW319" s="11" t="s">
        <v>34</v>
      </c>
      <c r="AX319" s="11" t="s">
        <v>80</v>
      </c>
      <c r="AY319" s="194" t="s">
        <v>126</v>
      </c>
    </row>
    <row r="320" spans="2:65" s="10" customFormat="1" ht="22.9" customHeight="1">
      <c r="B320" s="152"/>
      <c r="C320" s="153"/>
      <c r="D320" s="154" t="s">
        <v>71</v>
      </c>
      <c r="E320" s="166" t="s">
        <v>190</v>
      </c>
      <c r="F320" s="166" t="s">
        <v>458</v>
      </c>
      <c r="G320" s="153"/>
      <c r="H320" s="153"/>
      <c r="I320" s="156"/>
      <c r="J320" s="167">
        <f>BK320</f>
        <v>0</v>
      </c>
      <c r="K320" s="153"/>
      <c r="L320" s="158"/>
      <c r="M320" s="159"/>
      <c r="N320" s="160"/>
      <c r="O320" s="160"/>
      <c r="P320" s="161">
        <f>P321+SUM(P322:P412)</f>
        <v>0</v>
      </c>
      <c r="Q320" s="160"/>
      <c r="R320" s="161">
        <f>R321+SUM(R322:R412)</f>
        <v>61.429500000000004</v>
      </c>
      <c r="S320" s="160"/>
      <c r="T320" s="162">
        <f>T321+SUM(T322:T412)</f>
        <v>438.33024</v>
      </c>
      <c r="AR320" s="163" t="s">
        <v>80</v>
      </c>
      <c r="AT320" s="164" t="s">
        <v>71</v>
      </c>
      <c r="AU320" s="164" t="s">
        <v>80</v>
      </c>
      <c r="AY320" s="163" t="s">
        <v>126</v>
      </c>
      <c r="BK320" s="165">
        <f>BK321+SUM(BK322:BK412)</f>
        <v>0</v>
      </c>
    </row>
    <row r="321" spans="2:65" s="1" customFormat="1" ht="16.5" customHeight="1">
      <c r="B321" s="32"/>
      <c r="C321" s="168" t="s">
        <v>459</v>
      </c>
      <c r="D321" s="168" t="s">
        <v>128</v>
      </c>
      <c r="E321" s="169" t="s">
        <v>460</v>
      </c>
      <c r="F321" s="170" t="s">
        <v>461</v>
      </c>
      <c r="G321" s="171" t="s">
        <v>154</v>
      </c>
      <c r="H321" s="172">
        <v>9</v>
      </c>
      <c r="I321" s="173"/>
      <c r="J321" s="174">
        <f>ROUND(I321*H321,2)</f>
        <v>0</v>
      </c>
      <c r="K321" s="170" t="s">
        <v>132</v>
      </c>
      <c r="L321" s="36"/>
      <c r="M321" s="175" t="s">
        <v>1</v>
      </c>
      <c r="N321" s="176" t="s">
        <v>43</v>
      </c>
      <c r="O321" s="58"/>
      <c r="P321" s="177">
        <f>O321*H321</f>
        <v>0</v>
      </c>
      <c r="Q321" s="177">
        <v>8.4000000000000003E-4</v>
      </c>
      <c r="R321" s="177">
        <f>Q321*H321</f>
        <v>7.5600000000000007E-3</v>
      </c>
      <c r="S321" s="177">
        <v>0</v>
      </c>
      <c r="T321" s="178">
        <f>S321*H321</f>
        <v>0</v>
      </c>
      <c r="AR321" s="15" t="s">
        <v>133</v>
      </c>
      <c r="AT321" s="15" t="s">
        <v>128</v>
      </c>
      <c r="AU321" s="15" t="s">
        <v>82</v>
      </c>
      <c r="AY321" s="15" t="s">
        <v>126</v>
      </c>
      <c r="BE321" s="179">
        <f>IF(N321="základní",J321,0)</f>
        <v>0</v>
      </c>
      <c r="BF321" s="179">
        <f>IF(N321="snížená",J321,0)</f>
        <v>0</v>
      </c>
      <c r="BG321" s="179">
        <f>IF(N321="zákl. přenesená",J321,0)</f>
        <v>0</v>
      </c>
      <c r="BH321" s="179">
        <f>IF(N321="sníž. přenesená",J321,0)</f>
        <v>0</v>
      </c>
      <c r="BI321" s="179">
        <f>IF(N321="nulová",J321,0)</f>
        <v>0</v>
      </c>
      <c r="BJ321" s="15" t="s">
        <v>80</v>
      </c>
      <c r="BK321" s="179">
        <f>ROUND(I321*H321,2)</f>
        <v>0</v>
      </c>
      <c r="BL321" s="15" t="s">
        <v>133</v>
      </c>
      <c r="BM321" s="15" t="s">
        <v>462</v>
      </c>
    </row>
    <row r="322" spans="2:65" s="1" customFormat="1" ht="11.25">
      <c r="B322" s="32"/>
      <c r="C322" s="33"/>
      <c r="D322" s="180" t="s">
        <v>135</v>
      </c>
      <c r="E322" s="33"/>
      <c r="F322" s="181" t="s">
        <v>463</v>
      </c>
      <c r="G322" s="33"/>
      <c r="H322" s="33"/>
      <c r="I322" s="97"/>
      <c r="J322" s="33"/>
      <c r="K322" s="33"/>
      <c r="L322" s="36"/>
      <c r="M322" s="182"/>
      <c r="N322" s="58"/>
      <c r="O322" s="58"/>
      <c r="P322" s="58"/>
      <c r="Q322" s="58"/>
      <c r="R322" s="58"/>
      <c r="S322" s="58"/>
      <c r="T322" s="59"/>
      <c r="AT322" s="15" t="s">
        <v>135</v>
      </c>
      <c r="AU322" s="15" t="s">
        <v>82</v>
      </c>
    </row>
    <row r="323" spans="2:65" s="1" customFormat="1" ht="48.75">
      <c r="B323" s="32"/>
      <c r="C323" s="33"/>
      <c r="D323" s="180" t="s">
        <v>137</v>
      </c>
      <c r="E323" s="33"/>
      <c r="F323" s="183" t="s">
        <v>464</v>
      </c>
      <c r="G323" s="33"/>
      <c r="H323" s="33"/>
      <c r="I323" s="97"/>
      <c r="J323" s="33"/>
      <c r="K323" s="33"/>
      <c r="L323" s="36"/>
      <c r="M323" s="182"/>
      <c r="N323" s="58"/>
      <c r="O323" s="58"/>
      <c r="P323" s="58"/>
      <c r="Q323" s="58"/>
      <c r="R323" s="58"/>
      <c r="S323" s="58"/>
      <c r="T323" s="59"/>
      <c r="AT323" s="15" t="s">
        <v>137</v>
      </c>
      <c r="AU323" s="15" t="s">
        <v>82</v>
      </c>
    </row>
    <row r="324" spans="2:65" s="1" customFormat="1" ht="19.5">
      <c r="B324" s="32"/>
      <c r="C324" s="33"/>
      <c r="D324" s="180" t="s">
        <v>221</v>
      </c>
      <c r="E324" s="33"/>
      <c r="F324" s="183" t="s">
        <v>465</v>
      </c>
      <c r="G324" s="33"/>
      <c r="H324" s="33"/>
      <c r="I324" s="97"/>
      <c r="J324" s="33"/>
      <c r="K324" s="33"/>
      <c r="L324" s="36"/>
      <c r="M324" s="182"/>
      <c r="N324" s="58"/>
      <c r="O324" s="58"/>
      <c r="P324" s="58"/>
      <c r="Q324" s="58"/>
      <c r="R324" s="58"/>
      <c r="S324" s="58"/>
      <c r="T324" s="59"/>
      <c r="AT324" s="15" t="s">
        <v>221</v>
      </c>
      <c r="AU324" s="15" t="s">
        <v>82</v>
      </c>
    </row>
    <row r="325" spans="2:65" s="11" customFormat="1" ht="11.25">
      <c r="B325" s="184"/>
      <c r="C325" s="185"/>
      <c r="D325" s="180" t="s">
        <v>139</v>
      </c>
      <c r="E325" s="186" t="s">
        <v>1</v>
      </c>
      <c r="F325" s="187" t="s">
        <v>190</v>
      </c>
      <c r="G325" s="185"/>
      <c r="H325" s="188">
        <v>9</v>
      </c>
      <c r="I325" s="189"/>
      <c r="J325" s="185"/>
      <c r="K325" s="185"/>
      <c r="L325" s="190"/>
      <c r="M325" s="191"/>
      <c r="N325" s="192"/>
      <c r="O325" s="192"/>
      <c r="P325" s="192"/>
      <c r="Q325" s="192"/>
      <c r="R325" s="192"/>
      <c r="S325" s="192"/>
      <c r="T325" s="193"/>
      <c r="AT325" s="194" t="s">
        <v>139</v>
      </c>
      <c r="AU325" s="194" t="s">
        <v>82</v>
      </c>
      <c r="AV325" s="11" t="s">
        <v>82</v>
      </c>
      <c r="AW325" s="11" t="s">
        <v>34</v>
      </c>
      <c r="AX325" s="11" t="s">
        <v>80</v>
      </c>
      <c r="AY325" s="194" t="s">
        <v>126</v>
      </c>
    </row>
    <row r="326" spans="2:65" s="1" customFormat="1" ht="16.5" customHeight="1">
      <c r="B326" s="32"/>
      <c r="C326" s="168" t="s">
        <v>466</v>
      </c>
      <c r="D326" s="168" t="s">
        <v>128</v>
      </c>
      <c r="E326" s="169" t="s">
        <v>467</v>
      </c>
      <c r="F326" s="170" t="s">
        <v>468</v>
      </c>
      <c r="G326" s="171" t="s">
        <v>242</v>
      </c>
      <c r="H326" s="172">
        <v>2</v>
      </c>
      <c r="I326" s="173"/>
      <c r="J326" s="174">
        <f>ROUND(I326*H326,2)</f>
        <v>0</v>
      </c>
      <c r="K326" s="170" t="s">
        <v>132</v>
      </c>
      <c r="L326" s="36"/>
      <c r="M326" s="175" t="s">
        <v>1</v>
      </c>
      <c r="N326" s="176" t="s">
        <v>43</v>
      </c>
      <c r="O326" s="58"/>
      <c r="P326" s="177">
        <f>O326*H326</f>
        <v>0</v>
      </c>
      <c r="Q326" s="177">
        <v>6.9999999999999999E-4</v>
      </c>
      <c r="R326" s="177">
        <f>Q326*H326</f>
        <v>1.4E-3</v>
      </c>
      <c r="S326" s="177">
        <v>0</v>
      </c>
      <c r="T326" s="178">
        <f>S326*H326</f>
        <v>0</v>
      </c>
      <c r="AR326" s="15" t="s">
        <v>133</v>
      </c>
      <c r="AT326" s="15" t="s">
        <v>128</v>
      </c>
      <c r="AU326" s="15" t="s">
        <v>82</v>
      </c>
      <c r="AY326" s="15" t="s">
        <v>126</v>
      </c>
      <c r="BE326" s="179">
        <f>IF(N326="základní",J326,0)</f>
        <v>0</v>
      </c>
      <c r="BF326" s="179">
        <f>IF(N326="snížená",J326,0)</f>
        <v>0</v>
      </c>
      <c r="BG326" s="179">
        <f>IF(N326="zákl. přenesená",J326,0)</f>
        <v>0</v>
      </c>
      <c r="BH326" s="179">
        <f>IF(N326="sníž. přenesená",J326,0)</f>
        <v>0</v>
      </c>
      <c r="BI326" s="179">
        <f>IF(N326="nulová",J326,0)</f>
        <v>0</v>
      </c>
      <c r="BJ326" s="15" t="s">
        <v>80</v>
      </c>
      <c r="BK326" s="179">
        <f>ROUND(I326*H326,2)</f>
        <v>0</v>
      </c>
      <c r="BL326" s="15" t="s">
        <v>133</v>
      </c>
      <c r="BM326" s="15" t="s">
        <v>469</v>
      </c>
    </row>
    <row r="327" spans="2:65" s="1" customFormat="1" ht="11.25">
      <c r="B327" s="32"/>
      <c r="C327" s="33"/>
      <c r="D327" s="180" t="s">
        <v>135</v>
      </c>
      <c r="E327" s="33"/>
      <c r="F327" s="181" t="s">
        <v>470</v>
      </c>
      <c r="G327" s="33"/>
      <c r="H327" s="33"/>
      <c r="I327" s="97"/>
      <c r="J327" s="33"/>
      <c r="K327" s="33"/>
      <c r="L327" s="36"/>
      <c r="M327" s="182"/>
      <c r="N327" s="58"/>
      <c r="O327" s="58"/>
      <c r="P327" s="58"/>
      <c r="Q327" s="58"/>
      <c r="R327" s="58"/>
      <c r="S327" s="58"/>
      <c r="T327" s="59"/>
      <c r="AT327" s="15" t="s">
        <v>135</v>
      </c>
      <c r="AU327" s="15" t="s">
        <v>82</v>
      </c>
    </row>
    <row r="328" spans="2:65" s="1" customFormat="1" ht="78">
      <c r="B328" s="32"/>
      <c r="C328" s="33"/>
      <c r="D328" s="180" t="s">
        <v>137</v>
      </c>
      <c r="E328" s="33"/>
      <c r="F328" s="183" t="s">
        <v>471</v>
      </c>
      <c r="G328" s="33"/>
      <c r="H328" s="33"/>
      <c r="I328" s="97"/>
      <c r="J328" s="33"/>
      <c r="K328" s="33"/>
      <c r="L328" s="36"/>
      <c r="M328" s="182"/>
      <c r="N328" s="58"/>
      <c r="O328" s="58"/>
      <c r="P328" s="58"/>
      <c r="Q328" s="58"/>
      <c r="R328" s="58"/>
      <c r="S328" s="58"/>
      <c r="T328" s="59"/>
      <c r="AT328" s="15" t="s">
        <v>137</v>
      </c>
      <c r="AU328" s="15" t="s">
        <v>82</v>
      </c>
    </row>
    <row r="329" spans="2:65" s="11" customFormat="1" ht="11.25">
      <c r="B329" s="184"/>
      <c r="C329" s="185"/>
      <c r="D329" s="180" t="s">
        <v>139</v>
      </c>
      <c r="E329" s="186" t="s">
        <v>1</v>
      </c>
      <c r="F329" s="187" t="s">
        <v>472</v>
      </c>
      <c r="G329" s="185"/>
      <c r="H329" s="188">
        <v>2</v>
      </c>
      <c r="I329" s="189"/>
      <c r="J329" s="185"/>
      <c r="K329" s="185"/>
      <c r="L329" s="190"/>
      <c r="M329" s="191"/>
      <c r="N329" s="192"/>
      <c r="O329" s="192"/>
      <c r="P329" s="192"/>
      <c r="Q329" s="192"/>
      <c r="R329" s="192"/>
      <c r="S329" s="192"/>
      <c r="T329" s="193"/>
      <c r="AT329" s="194" t="s">
        <v>139</v>
      </c>
      <c r="AU329" s="194" t="s">
        <v>82</v>
      </c>
      <c r="AV329" s="11" t="s">
        <v>82</v>
      </c>
      <c r="AW329" s="11" t="s">
        <v>34</v>
      </c>
      <c r="AX329" s="11" t="s">
        <v>80</v>
      </c>
      <c r="AY329" s="194" t="s">
        <v>126</v>
      </c>
    </row>
    <row r="330" spans="2:65" s="1" customFormat="1" ht="16.5" customHeight="1">
      <c r="B330" s="32"/>
      <c r="C330" s="206" t="s">
        <v>473</v>
      </c>
      <c r="D330" s="206" t="s">
        <v>197</v>
      </c>
      <c r="E330" s="207" t="s">
        <v>474</v>
      </c>
      <c r="F330" s="208" t="s">
        <v>475</v>
      </c>
      <c r="G330" s="209" t="s">
        <v>242</v>
      </c>
      <c r="H330" s="210">
        <v>1</v>
      </c>
      <c r="I330" s="211"/>
      <c r="J330" s="212">
        <f>ROUND(I330*H330,2)</f>
        <v>0</v>
      </c>
      <c r="K330" s="208" t="s">
        <v>132</v>
      </c>
      <c r="L330" s="213"/>
      <c r="M330" s="214" t="s">
        <v>1</v>
      </c>
      <c r="N330" s="215" t="s">
        <v>43</v>
      </c>
      <c r="O330" s="58"/>
      <c r="P330" s="177">
        <f>O330*H330</f>
        <v>0</v>
      </c>
      <c r="Q330" s="177">
        <v>4.0000000000000001E-3</v>
      </c>
      <c r="R330" s="177">
        <f>Q330*H330</f>
        <v>4.0000000000000001E-3</v>
      </c>
      <c r="S330" s="177">
        <v>0</v>
      </c>
      <c r="T330" s="178">
        <f>S330*H330</f>
        <v>0</v>
      </c>
      <c r="AR330" s="15" t="s">
        <v>182</v>
      </c>
      <c r="AT330" s="15" t="s">
        <v>197</v>
      </c>
      <c r="AU330" s="15" t="s">
        <v>82</v>
      </c>
      <c r="AY330" s="15" t="s">
        <v>126</v>
      </c>
      <c r="BE330" s="179">
        <f>IF(N330="základní",J330,0)</f>
        <v>0</v>
      </c>
      <c r="BF330" s="179">
        <f>IF(N330="snížená",J330,0)</f>
        <v>0</v>
      </c>
      <c r="BG330" s="179">
        <f>IF(N330="zákl. přenesená",J330,0)</f>
        <v>0</v>
      </c>
      <c r="BH330" s="179">
        <f>IF(N330="sníž. přenesená",J330,0)</f>
        <v>0</v>
      </c>
      <c r="BI330" s="179">
        <f>IF(N330="nulová",J330,0)</f>
        <v>0</v>
      </c>
      <c r="BJ330" s="15" t="s">
        <v>80</v>
      </c>
      <c r="BK330" s="179">
        <f>ROUND(I330*H330,2)</f>
        <v>0</v>
      </c>
      <c r="BL330" s="15" t="s">
        <v>133</v>
      </c>
      <c r="BM330" s="15" t="s">
        <v>476</v>
      </c>
    </row>
    <row r="331" spans="2:65" s="1" customFormat="1" ht="11.25">
      <c r="B331" s="32"/>
      <c r="C331" s="33"/>
      <c r="D331" s="180" t="s">
        <v>135</v>
      </c>
      <c r="E331" s="33"/>
      <c r="F331" s="181" t="s">
        <v>475</v>
      </c>
      <c r="G331" s="33"/>
      <c r="H331" s="33"/>
      <c r="I331" s="97"/>
      <c r="J331" s="33"/>
      <c r="K331" s="33"/>
      <c r="L331" s="36"/>
      <c r="M331" s="182"/>
      <c r="N331" s="58"/>
      <c r="O331" s="58"/>
      <c r="P331" s="58"/>
      <c r="Q331" s="58"/>
      <c r="R331" s="58"/>
      <c r="S331" s="58"/>
      <c r="T331" s="59"/>
      <c r="AT331" s="15" t="s">
        <v>135</v>
      </c>
      <c r="AU331" s="15" t="s">
        <v>82</v>
      </c>
    </row>
    <row r="332" spans="2:65" s="13" customFormat="1" ht="11.25">
      <c r="B332" s="216"/>
      <c r="C332" s="217"/>
      <c r="D332" s="180" t="s">
        <v>139</v>
      </c>
      <c r="E332" s="218" t="s">
        <v>1</v>
      </c>
      <c r="F332" s="219" t="s">
        <v>477</v>
      </c>
      <c r="G332" s="217"/>
      <c r="H332" s="218" t="s">
        <v>1</v>
      </c>
      <c r="I332" s="220"/>
      <c r="J332" s="217"/>
      <c r="K332" s="217"/>
      <c r="L332" s="221"/>
      <c r="M332" s="222"/>
      <c r="N332" s="223"/>
      <c r="O332" s="223"/>
      <c r="P332" s="223"/>
      <c r="Q332" s="223"/>
      <c r="R332" s="223"/>
      <c r="S332" s="223"/>
      <c r="T332" s="224"/>
      <c r="AT332" s="225" t="s">
        <v>139</v>
      </c>
      <c r="AU332" s="225" t="s">
        <v>82</v>
      </c>
      <c r="AV332" s="13" t="s">
        <v>80</v>
      </c>
      <c r="AW332" s="13" t="s">
        <v>34</v>
      </c>
      <c r="AX332" s="13" t="s">
        <v>72</v>
      </c>
      <c r="AY332" s="225" t="s">
        <v>126</v>
      </c>
    </row>
    <row r="333" spans="2:65" s="11" customFormat="1" ht="11.25">
      <c r="B333" s="184"/>
      <c r="C333" s="185"/>
      <c r="D333" s="180" t="s">
        <v>139</v>
      </c>
      <c r="E333" s="186" t="s">
        <v>1</v>
      </c>
      <c r="F333" s="187" t="s">
        <v>80</v>
      </c>
      <c r="G333" s="185"/>
      <c r="H333" s="188">
        <v>1</v>
      </c>
      <c r="I333" s="189"/>
      <c r="J333" s="185"/>
      <c r="K333" s="185"/>
      <c r="L333" s="190"/>
      <c r="M333" s="191"/>
      <c r="N333" s="192"/>
      <c r="O333" s="192"/>
      <c r="P333" s="192"/>
      <c r="Q333" s="192"/>
      <c r="R333" s="192"/>
      <c r="S333" s="192"/>
      <c r="T333" s="193"/>
      <c r="AT333" s="194" t="s">
        <v>139</v>
      </c>
      <c r="AU333" s="194" t="s">
        <v>82</v>
      </c>
      <c r="AV333" s="11" t="s">
        <v>82</v>
      </c>
      <c r="AW333" s="11" t="s">
        <v>34</v>
      </c>
      <c r="AX333" s="11" t="s">
        <v>80</v>
      </c>
      <c r="AY333" s="194" t="s">
        <v>126</v>
      </c>
    </row>
    <row r="334" spans="2:65" s="1" customFormat="1" ht="16.5" customHeight="1">
      <c r="B334" s="32"/>
      <c r="C334" s="206" t="s">
        <v>478</v>
      </c>
      <c r="D334" s="206" t="s">
        <v>197</v>
      </c>
      <c r="E334" s="207" t="s">
        <v>479</v>
      </c>
      <c r="F334" s="208" t="s">
        <v>480</v>
      </c>
      <c r="G334" s="209" t="s">
        <v>242</v>
      </c>
      <c r="H334" s="210">
        <v>1</v>
      </c>
      <c r="I334" s="211"/>
      <c r="J334" s="212">
        <f>ROUND(I334*H334,2)</f>
        <v>0</v>
      </c>
      <c r="K334" s="208" t="s">
        <v>132</v>
      </c>
      <c r="L334" s="213"/>
      <c r="M334" s="214" t="s">
        <v>1</v>
      </c>
      <c r="N334" s="215" t="s">
        <v>43</v>
      </c>
      <c r="O334" s="58"/>
      <c r="P334" s="177">
        <f>O334*H334</f>
        <v>0</v>
      </c>
      <c r="Q334" s="177">
        <v>4.0000000000000001E-3</v>
      </c>
      <c r="R334" s="177">
        <f>Q334*H334</f>
        <v>4.0000000000000001E-3</v>
      </c>
      <c r="S334" s="177">
        <v>0</v>
      </c>
      <c r="T334" s="178">
        <f>S334*H334</f>
        <v>0</v>
      </c>
      <c r="AR334" s="15" t="s">
        <v>182</v>
      </c>
      <c r="AT334" s="15" t="s">
        <v>197</v>
      </c>
      <c r="AU334" s="15" t="s">
        <v>82</v>
      </c>
      <c r="AY334" s="15" t="s">
        <v>126</v>
      </c>
      <c r="BE334" s="179">
        <f>IF(N334="základní",J334,0)</f>
        <v>0</v>
      </c>
      <c r="BF334" s="179">
        <f>IF(N334="snížená",J334,0)</f>
        <v>0</v>
      </c>
      <c r="BG334" s="179">
        <f>IF(N334="zákl. přenesená",J334,0)</f>
        <v>0</v>
      </c>
      <c r="BH334" s="179">
        <f>IF(N334="sníž. přenesená",J334,0)</f>
        <v>0</v>
      </c>
      <c r="BI334" s="179">
        <f>IF(N334="nulová",J334,0)</f>
        <v>0</v>
      </c>
      <c r="BJ334" s="15" t="s">
        <v>80</v>
      </c>
      <c r="BK334" s="179">
        <f>ROUND(I334*H334,2)</f>
        <v>0</v>
      </c>
      <c r="BL334" s="15" t="s">
        <v>133</v>
      </c>
      <c r="BM334" s="15" t="s">
        <v>481</v>
      </c>
    </row>
    <row r="335" spans="2:65" s="1" customFormat="1" ht="11.25">
      <c r="B335" s="32"/>
      <c r="C335" s="33"/>
      <c r="D335" s="180" t="s">
        <v>135</v>
      </c>
      <c r="E335" s="33"/>
      <c r="F335" s="181" t="s">
        <v>480</v>
      </c>
      <c r="G335" s="33"/>
      <c r="H335" s="33"/>
      <c r="I335" s="97"/>
      <c r="J335" s="33"/>
      <c r="K335" s="33"/>
      <c r="L335" s="36"/>
      <c r="M335" s="182"/>
      <c r="N335" s="58"/>
      <c r="O335" s="58"/>
      <c r="P335" s="58"/>
      <c r="Q335" s="58"/>
      <c r="R335" s="58"/>
      <c r="S335" s="58"/>
      <c r="T335" s="59"/>
      <c r="AT335" s="15" t="s">
        <v>135</v>
      </c>
      <c r="AU335" s="15" t="s">
        <v>82</v>
      </c>
    </row>
    <row r="336" spans="2:65" s="13" customFormat="1" ht="11.25">
      <c r="B336" s="216"/>
      <c r="C336" s="217"/>
      <c r="D336" s="180" t="s">
        <v>139</v>
      </c>
      <c r="E336" s="218" t="s">
        <v>1</v>
      </c>
      <c r="F336" s="219" t="s">
        <v>482</v>
      </c>
      <c r="G336" s="217"/>
      <c r="H336" s="218" t="s">
        <v>1</v>
      </c>
      <c r="I336" s="220"/>
      <c r="J336" s="217"/>
      <c r="K336" s="217"/>
      <c r="L336" s="221"/>
      <c r="M336" s="222"/>
      <c r="N336" s="223"/>
      <c r="O336" s="223"/>
      <c r="P336" s="223"/>
      <c r="Q336" s="223"/>
      <c r="R336" s="223"/>
      <c r="S336" s="223"/>
      <c r="T336" s="224"/>
      <c r="AT336" s="225" t="s">
        <v>139</v>
      </c>
      <c r="AU336" s="225" t="s">
        <v>82</v>
      </c>
      <c r="AV336" s="13" t="s">
        <v>80</v>
      </c>
      <c r="AW336" s="13" t="s">
        <v>34</v>
      </c>
      <c r="AX336" s="13" t="s">
        <v>72</v>
      </c>
      <c r="AY336" s="225" t="s">
        <v>126</v>
      </c>
    </row>
    <row r="337" spans="2:65" s="11" customFormat="1" ht="11.25">
      <c r="B337" s="184"/>
      <c r="C337" s="185"/>
      <c r="D337" s="180" t="s">
        <v>139</v>
      </c>
      <c r="E337" s="186" t="s">
        <v>1</v>
      </c>
      <c r="F337" s="187" t="s">
        <v>80</v>
      </c>
      <c r="G337" s="185"/>
      <c r="H337" s="188">
        <v>1</v>
      </c>
      <c r="I337" s="189"/>
      <c r="J337" s="185"/>
      <c r="K337" s="185"/>
      <c r="L337" s="190"/>
      <c r="M337" s="191"/>
      <c r="N337" s="192"/>
      <c r="O337" s="192"/>
      <c r="P337" s="192"/>
      <c r="Q337" s="192"/>
      <c r="R337" s="192"/>
      <c r="S337" s="192"/>
      <c r="T337" s="193"/>
      <c r="AT337" s="194" t="s">
        <v>139</v>
      </c>
      <c r="AU337" s="194" t="s">
        <v>82</v>
      </c>
      <c r="AV337" s="11" t="s">
        <v>82</v>
      </c>
      <c r="AW337" s="11" t="s">
        <v>34</v>
      </c>
      <c r="AX337" s="11" t="s">
        <v>80</v>
      </c>
      <c r="AY337" s="194" t="s">
        <v>126</v>
      </c>
    </row>
    <row r="338" spans="2:65" s="1" customFormat="1" ht="16.5" customHeight="1">
      <c r="B338" s="32"/>
      <c r="C338" s="168" t="s">
        <v>483</v>
      </c>
      <c r="D338" s="168" t="s">
        <v>128</v>
      </c>
      <c r="E338" s="169" t="s">
        <v>484</v>
      </c>
      <c r="F338" s="170" t="s">
        <v>485</v>
      </c>
      <c r="G338" s="171" t="s">
        <v>242</v>
      </c>
      <c r="H338" s="172">
        <v>2</v>
      </c>
      <c r="I338" s="173"/>
      <c r="J338" s="174">
        <f>ROUND(I338*H338,2)</f>
        <v>0</v>
      </c>
      <c r="K338" s="170" t="s">
        <v>132</v>
      </c>
      <c r="L338" s="36"/>
      <c r="M338" s="175" t="s">
        <v>1</v>
      </c>
      <c r="N338" s="176" t="s">
        <v>43</v>
      </c>
      <c r="O338" s="58"/>
      <c r="P338" s="177">
        <f>O338*H338</f>
        <v>0</v>
      </c>
      <c r="Q338" s="177">
        <v>1.0000000000000001E-5</v>
      </c>
      <c r="R338" s="177">
        <f>Q338*H338</f>
        <v>2.0000000000000002E-5</v>
      </c>
      <c r="S338" s="177">
        <v>0</v>
      </c>
      <c r="T338" s="178">
        <f>S338*H338</f>
        <v>0</v>
      </c>
      <c r="AR338" s="15" t="s">
        <v>133</v>
      </c>
      <c r="AT338" s="15" t="s">
        <v>128</v>
      </c>
      <c r="AU338" s="15" t="s">
        <v>82</v>
      </c>
      <c r="AY338" s="15" t="s">
        <v>126</v>
      </c>
      <c r="BE338" s="179">
        <f>IF(N338="základní",J338,0)</f>
        <v>0</v>
      </c>
      <c r="BF338" s="179">
        <f>IF(N338="snížená",J338,0)</f>
        <v>0</v>
      </c>
      <c r="BG338" s="179">
        <f>IF(N338="zákl. přenesená",J338,0)</f>
        <v>0</v>
      </c>
      <c r="BH338" s="179">
        <f>IF(N338="sníž. přenesená",J338,0)</f>
        <v>0</v>
      </c>
      <c r="BI338" s="179">
        <f>IF(N338="nulová",J338,0)</f>
        <v>0</v>
      </c>
      <c r="BJ338" s="15" t="s">
        <v>80</v>
      </c>
      <c r="BK338" s="179">
        <f>ROUND(I338*H338,2)</f>
        <v>0</v>
      </c>
      <c r="BL338" s="15" t="s">
        <v>133</v>
      </c>
      <c r="BM338" s="15" t="s">
        <v>486</v>
      </c>
    </row>
    <row r="339" spans="2:65" s="1" customFormat="1" ht="11.25">
      <c r="B339" s="32"/>
      <c r="C339" s="33"/>
      <c r="D339" s="180" t="s">
        <v>135</v>
      </c>
      <c r="E339" s="33"/>
      <c r="F339" s="181" t="s">
        <v>487</v>
      </c>
      <c r="G339" s="33"/>
      <c r="H339" s="33"/>
      <c r="I339" s="97"/>
      <c r="J339" s="33"/>
      <c r="K339" s="33"/>
      <c r="L339" s="36"/>
      <c r="M339" s="182"/>
      <c r="N339" s="58"/>
      <c r="O339" s="58"/>
      <c r="P339" s="58"/>
      <c r="Q339" s="58"/>
      <c r="R339" s="58"/>
      <c r="S339" s="58"/>
      <c r="T339" s="59"/>
      <c r="AT339" s="15" t="s">
        <v>135</v>
      </c>
      <c r="AU339" s="15" t="s">
        <v>82</v>
      </c>
    </row>
    <row r="340" spans="2:65" s="1" customFormat="1" ht="78">
      <c r="B340" s="32"/>
      <c r="C340" s="33"/>
      <c r="D340" s="180" t="s">
        <v>137</v>
      </c>
      <c r="E340" s="33"/>
      <c r="F340" s="183" t="s">
        <v>471</v>
      </c>
      <c r="G340" s="33"/>
      <c r="H340" s="33"/>
      <c r="I340" s="97"/>
      <c r="J340" s="33"/>
      <c r="K340" s="33"/>
      <c r="L340" s="36"/>
      <c r="M340" s="182"/>
      <c r="N340" s="58"/>
      <c r="O340" s="58"/>
      <c r="P340" s="58"/>
      <c r="Q340" s="58"/>
      <c r="R340" s="58"/>
      <c r="S340" s="58"/>
      <c r="T340" s="59"/>
      <c r="AT340" s="15" t="s">
        <v>137</v>
      </c>
      <c r="AU340" s="15" t="s">
        <v>82</v>
      </c>
    </row>
    <row r="341" spans="2:65" s="11" customFormat="1" ht="11.25">
      <c r="B341" s="184"/>
      <c r="C341" s="185"/>
      <c r="D341" s="180" t="s">
        <v>139</v>
      </c>
      <c r="E341" s="186" t="s">
        <v>1</v>
      </c>
      <c r="F341" s="187" t="s">
        <v>472</v>
      </c>
      <c r="G341" s="185"/>
      <c r="H341" s="188">
        <v>2</v>
      </c>
      <c r="I341" s="189"/>
      <c r="J341" s="185"/>
      <c r="K341" s="185"/>
      <c r="L341" s="190"/>
      <c r="M341" s="191"/>
      <c r="N341" s="192"/>
      <c r="O341" s="192"/>
      <c r="P341" s="192"/>
      <c r="Q341" s="192"/>
      <c r="R341" s="192"/>
      <c r="S341" s="192"/>
      <c r="T341" s="193"/>
      <c r="AT341" s="194" t="s">
        <v>139</v>
      </c>
      <c r="AU341" s="194" t="s">
        <v>82</v>
      </c>
      <c r="AV341" s="11" t="s">
        <v>82</v>
      </c>
      <c r="AW341" s="11" t="s">
        <v>34</v>
      </c>
      <c r="AX341" s="11" t="s">
        <v>80</v>
      </c>
      <c r="AY341" s="194" t="s">
        <v>126</v>
      </c>
    </row>
    <row r="342" spans="2:65" s="1" customFormat="1" ht="16.5" customHeight="1">
      <c r="B342" s="32"/>
      <c r="C342" s="206" t="s">
        <v>488</v>
      </c>
      <c r="D342" s="206" t="s">
        <v>197</v>
      </c>
      <c r="E342" s="207" t="s">
        <v>489</v>
      </c>
      <c r="F342" s="208" t="s">
        <v>490</v>
      </c>
      <c r="G342" s="209" t="s">
        <v>242</v>
      </c>
      <c r="H342" s="210">
        <v>2</v>
      </c>
      <c r="I342" s="211"/>
      <c r="J342" s="212">
        <f>ROUND(I342*H342,2)</f>
        <v>0</v>
      </c>
      <c r="K342" s="208" t="s">
        <v>132</v>
      </c>
      <c r="L342" s="213"/>
      <c r="M342" s="214" t="s">
        <v>1</v>
      </c>
      <c r="N342" s="215" t="s">
        <v>43</v>
      </c>
      <c r="O342" s="58"/>
      <c r="P342" s="177">
        <f>O342*H342</f>
        <v>0</v>
      </c>
      <c r="Q342" s="177">
        <v>6.0000000000000001E-3</v>
      </c>
      <c r="R342" s="177">
        <f>Q342*H342</f>
        <v>1.2E-2</v>
      </c>
      <c r="S342" s="177">
        <v>0</v>
      </c>
      <c r="T342" s="178">
        <f>S342*H342</f>
        <v>0</v>
      </c>
      <c r="AR342" s="15" t="s">
        <v>182</v>
      </c>
      <c r="AT342" s="15" t="s">
        <v>197</v>
      </c>
      <c r="AU342" s="15" t="s">
        <v>82</v>
      </c>
      <c r="AY342" s="15" t="s">
        <v>126</v>
      </c>
      <c r="BE342" s="179">
        <f>IF(N342="základní",J342,0)</f>
        <v>0</v>
      </c>
      <c r="BF342" s="179">
        <f>IF(N342="snížená",J342,0)</f>
        <v>0</v>
      </c>
      <c r="BG342" s="179">
        <f>IF(N342="zákl. přenesená",J342,0)</f>
        <v>0</v>
      </c>
      <c r="BH342" s="179">
        <f>IF(N342="sníž. přenesená",J342,0)</f>
        <v>0</v>
      </c>
      <c r="BI342" s="179">
        <f>IF(N342="nulová",J342,0)</f>
        <v>0</v>
      </c>
      <c r="BJ342" s="15" t="s">
        <v>80</v>
      </c>
      <c r="BK342" s="179">
        <f>ROUND(I342*H342,2)</f>
        <v>0</v>
      </c>
      <c r="BL342" s="15" t="s">
        <v>133</v>
      </c>
      <c r="BM342" s="15" t="s">
        <v>491</v>
      </c>
    </row>
    <row r="343" spans="2:65" s="1" customFormat="1" ht="11.25">
      <c r="B343" s="32"/>
      <c r="C343" s="33"/>
      <c r="D343" s="180" t="s">
        <v>135</v>
      </c>
      <c r="E343" s="33"/>
      <c r="F343" s="181" t="s">
        <v>490</v>
      </c>
      <c r="G343" s="33"/>
      <c r="H343" s="33"/>
      <c r="I343" s="97"/>
      <c r="J343" s="33"/>
      <c r="K343" s="33"/>
      <c r="L343" s="36"/>
      <c r="M343" s="182"/>
      <c r="N343" s="58"/>
      <c r="O343" s="58"/>
      <c r="P343" s="58"/>
      <c r="Q343" s="58"/>
      <c r="R343" s="58"/>
      <c r="S343" s="58"/>
      <c r="T343" s="59"/>
      <c r="AT343" s="15" t="s">
        <v>135</v>
      </c>
      <c r="AU343" s="15" t="s">
        <v>82</v>
      </c>
    </row>
    <row r="344" spans="2:65" s="1" customFormat="1" ht="19.5">
      <c r="B344" s="32"/>
      <c r="C344" s="33"/>
      <c r="D344" s="180" t="s">
        <v>221</v>
      </c>
      <c r="E344" s="33"/>
      <c r="F344" s="183" t="s">
        <v>492</v>
      </c>
      <c r="G344" s="33"/>
      <c r="H344" s="33"/>
      <c r="I344" s="97"/>
      <c r="J344" s="33"/>
      <c r="K344" s="33"/>
      <c r="L344" s="36"/>
      <c r="M344" s="182"/>
      <c r="N344" s="58"/>
      <c r="O344" s="58"/>
      <c r="P344" s="58"/>
      <c r="Q344" s="58"/>
      <c r="R344" s="58"/>
      <c r="S344" s="58"/>
      <c r="T344" s="59"/>
      <c r="AT344" s="15" t="s">
        <v>221</v>
      </c>
      <c r="AU344" s="15" t="s">
        <v>82</v>
      </c>
    </row>
    <row r="345" spans="2:65" s="11" customFormat="1" ht="11.25">
      <c r="B345" s="184"/>
      <c r="C345" s="185"/>
      <c r="D345" s="180" t="s">
        <v>139</v>
      </c>
      <c r="E345" s="186" t="s">
        <v>1</v>
      </c>
      <c r="F345" s="187" t="s">
        <v>82</v>
      </c>
      <c r="G345" s="185"/>
      <c r="H345" s="188">
        <v>2</v>
      </c>
      <c r="I345" s="189"/>
      <c r="J345" s="185"/>
      <c r="K345" s="185"/>
      <c r="L345" s="190"/>
      <c r="M345" s="191"/>
      <c r="N345" s="192"/>
      <c r="O345" s="192"/>
      <c r="P345" s="192"/>
      <c r="Q345" s="192"/>
      <c r="R345" s="192"/>
      <c r="S345" s="192"/>
      <c r="T345" s="193"/>
      <c r="AT345" s="194" t="s">
        <v>139</v>
      </c>
      <c r="AU345" s="194" t="s">
        <v>82</v>
      </c>
      <c r="AV345" s="11" t="s">
        <v>82</v>
      </c>
      <c r="AW345" s="11" t="s">
        <v>34</v>
      </c>
      <c r="AX345" s="11" t="s">
        <v>80</v>
      </c>
      <c r="AY345" s="194" t="s">
        <v>126</v>
      </c>
    </row>
    <row r="346" spans="2:65" s="1" customFormat="1" ht="16.5" customHeight="1">
      <c r="B346" s="32"/>
      <c r="C346" s="168" t="s">
        <v>493</v>
      </c>
      <c r="D346" s="168" t="s">
        <v>128</v>
      </c>
      <c r="E346" s="169" t="s">
        <v>494</v>
      </c>
      <c r="F346" s="170" t="s">
        <v>495</v>
      </c>
      <c r="G346" s="171" t="s">
        <v>242</v>
      </c>
      <c r="H346" s="172">
        <v>1</v>
      </c>
      <c r="I346" s="173"/>
      <c r="J346" s="174">
        <f>ROUND(I346*H346,2)</f>
        <v>0</v>
      </c>
      <c r="K346" s="170" t="s">
        <v>132</v>
      </c>
      <c r="L346" s="36"/>
      <c r="M346" s="175" t="s">
        <v>1</v>
      </c>
      <c r="N346" s="176" t="s">
        <v>43</v>
      </c>
      <c r="O346" s="58"/>
      <c r="P346" s="177">
        <f>O346*H346</f>
        <v>0</v>
      </c>
      <c r="Q346" s="177">
        <v>0.11241</v>
      </c>
      <c r="R346" s="177">
        <f>Q346*H346</f>
        <v>0.11241</v>
      </c>
      <c r="S346" s="177">
        <v>0</v>
      </c>
      <c r="T346" s="178">
        <f>S346*H346</f>
        <v>0</v>
      </c>
      <c r="AR346" s="15" t="s">
        <v>133</v>
      </c>
      <c r="AT346" s="15" t="s">
        <v>128</v>
      </c>
      <c r="AU346" s="15" t="s">
        <v>82</v>
      </c>
      <c r="AY346" s="15" t="s">
        <v>126</v>
      </c>
      <c r="BE346" s="179">
        <f>IF(N346="základní",J346,0)</f>
        <v>0</v>
      </c>
      <c r="BF346" s="179">
        <f>IF(N346="snížená",J346,0)</f>
        <v>0</v>
      </c>
      <c r="BG346" s="179">
        <f>IF(N346="zákl. přenesená",J346,0)</f>
        <v>0</v>
      </c>
      <c r="BH346" s="179">
        <f>IF(N346="sníž. přenesená",J346,0)</f>
        <v>0</v>
      </c>
      <c r="BI346" s="179">
        <f>IF(N346="nulová",J346,0)</f>
        <v>0</v>
      </c>
      <c r="BJ346" s="15" t="s">
        <v>80</v>
      </c>
      <c r="BK346" s="179">
        <f>ROUND(I346*H346,2)</f>
        <v>0</v>
      </c>
      <c r="BL346" s="15" t="s">
        <v>133</v>
      </c>
      <c r="BM346" s="15" t="s">
        <v>496</v>
      </c>
    </row>
    <row r="347" spans="2:65" s="1" customFormat="1" ht="11.25">
      <c r="B347" s="32"/>
      <c r="C347" s="33"/>
      <c r="D347" s="180" t="s">
        <v>135</v>
      </c>
      <c r="E347" s="33"/>
      <c r="F347" s="181" t="s">
        <v>497</v>
      </c>
      <c r="G347" s="33"/>
      <c r="H347" s="33"/>
      <c r="I347" s="97"/>
      <c r="J347" s="33"/>
      <c r="K347" s="33"/>
      <c r="L347" s="36"/>
      <c r="M347" s="182"/>
      <c r="N347" s="58"/>
      <c r="O347" s="58"/>
      <c r="P347" s="58"/>
      <c r="Q347" s="58"/>
      <c r="R347" s="58"/>
      <c r="S347" s="58"/>
      <c r="T347" s="59"/>
      <c r="AT347" s="15" t="s">
        <v>135</v>
      </c>
      <c r="AU347" s="15" t="s">
        <v>82</v>
      </c>
    </row>
    <row r="348" spans="2:65" s="1" customFormat="1" ht="48.75">
      <c r="B348" s="32"/>
      <c r="C348" s="33"/>
      <c r="D348" s="180" t="s">
        <v>137</v>
      </c>
      <c r="E348" s="33"/>
      <c r="F348" s="183" t="s">
        <v>498</v>
      </c>
      <c r="G348" s="33"/>
      <c r="H348" s="33"/>
      <c r="I348" s="97"/>
      <c r="J348" s="33"/>
      <c r="K348" s="33"/>
      <c r="L348" s="36"/>
      <c r="M348" s="182"/>
      <c r="N348" s="58"/>
      <c r="O348" s="58"/>
      <c r="P348" s="58"/>
      <c r="Q348" s="58"/>
      <c r="R348" s="58"/>
      <c r="S348" s="58"/>
      <c r="T348" s="59"/>
      <c r="AT348" s="15" t="s">
        <v>137</v>
      </c>
      <c r="AU348" s="15" t="s">
        <v>82</v>
      </c>
    </row>
    <row r="349" spans="2:65" s="11" customFormat="1" ht="11.25">
      <c r="B349" s="184"/>
      <c r="C349" s="185"/>
      <c r="D349" s="180" t="s">
        <v>139</v>
      </c>
      <c r="E349" s="186" t="s">
        <v>1</v>
      </c>
      <c r="F349" s="187" t="s">
        <v>80</v>
      </c>
      <c r="G349" s="185"/>
      <c r="H349" s="188">
        <v>1</v>
      </c>
      <c r="I349" s="189"/>
      <c r="J349" s="185"/>
      <c r="K349" s="185"/>
      <c r="L349" s="190"/>
      <c r="M349" s="191"/>
      <c r="N349" s="192"/>
      <c r="O349" s="192"/>
      <c r="P349" s="192"/>
      <c r="Q349" s="192"/>
      <c r="R349" s="192"/>
      <c r="S349" s="192"/>
      <c r="T349" s="193"/>
      <c r="AT349" s="194" t="s">
        <v>139</v>
      </c>
      <c r="AU349" s="194" t="s">
        <v>82</v>
      </c>
      <c r="AV349" s="11" t="s">
        <v>82</v>
      </c>
      <c r="AW349" s="11" t="s">
        <v>34</v>
      </c>
      <c r="AX349" s="11" t="s">
        <v>80</v>
      </c>
      <c r="AY349" s="194" t="s">
        <v>126</v>
      </c>
    </row>
    <row r="350" spans="2:65" s="1" customFormat="1" ht="16.5" customHeight="1">
      <c r="B350" s="32"/>
      <c r="C350" s="206" t="s">
        <v>499</v>
      </c>
      <c r="D350" s="206" t="s">
        <v>197</v>
      </c>
      <c r="E350" s="207" t="s">
        <v>500</v>
      </c>
      <c r="F350" s="208" t="s">
        <v>501</v>
      </c>
      <c r="G350" s="209" t="s">
        <v>242</v>
      </c>
      <c r="H350" s="210">
        <v>1</v>
      </c>
      <c r="I350" s="211"/>
      <c r="J350" s="212">
        <f>ROUND(I350*H350,2)</f>
        <v>0</v>
      </c>
      <c r="K350" s="208" t="s">
        <v>132</v>
      </c>
      <c r="L350" s="213"/>
      <c r="M350" s="214" t="s">
        <v>1</v>
      </c>
      <c r="N350" s="215" t="s">
        <v>43</v>
      </c>
      <c r="O350" s="58"/>
      <c r="P350" s="177">
        <f>O350*H350</f>
        <v>0</v>
      </c>
      <c r="Q350" s="177">
        <v>6.1000000000000004E-3</v>
      </c>
      <c r="R350" s="177">
        <f>Q350*H350</f>
        <v>6.1000000000000004E-3</v>
      </c>
      <c r="S350" s="177">
        <v>0</v>
      </c>
      <c r="T350" s="178">
        <f>S350*H350</f>
        <v>0</v>
      </c>
      <c r="AR350" s="15" t="s">
        <v>182</v>
      </c>
      <c r="AT350" s="15" t="s">
        <v>197</v>
      </c>
      <c r="AU350" s="15" t="s">
        <v>82</v>
      </c>
      <c r="AY350" s="15" t="s">
        <v>126</v>
      </c>
      <c r="BE350" s="179">
        <f>IF(N350="základní",J350,0)</f>
        <v>0</v>
      </c>
      <c r="BF350" s="179">
        <f>IF(N350="snížená",J350,0)</f>
        <v>0</v>
      </c>
      <c r="BG350" s="179">
        <f>IF(N350="zákl. přenesená",J350,0)</f>
        <v>0</v>
      </c>
      <c r="BH350" s="179">
        <f>IF(N350="sníž. přenesená",J350,0)</f>
        <v>0</v>
      </c>
      <c r="BI350" s="179">
        <f>IF(N350="nulová",J350,0)</f>
        <v>0</v>
      </c>
      <c r="BJ350" s="15" t="s">
        <v>80</v>
      </c>
      <c r="BK350" s="179">
        <f>ROUND(I350*H350,2)</f>
        <v>0</v>
      </c>
      <c r="BL350" s="15" t="s">
        <v>133</v>
      </c>
      <c r="BM350" s="15" t="s">
        <v>502</v>
      </c>
    </row>
    <row r="351" spans="2:65" s="1" customFormat="1" ht="11.25">
      <c r="B351" s="32"/>
      <c r="C351" s="33"/>
      <c r="D351" s="180" t="s">
        <v>135</v>
      </c>
      <c r="E351" s="33"/>
      <c r="F351" s="181" t="s">
        <v>501</v>
      </c>
      <c r="G351" s="33"/>
      <c r="H351" s="33"/>
      <c r="I351" s="97"/>
      <c r="J351" s="33"/>
      <c r="K351" s="33"/>
      <c r="L351" s="36"/>
      <c r="M351" s="182"/>
      <c r="N351" s="58"/>
      <c r="O351" s="58"/>
      <c r="P351" s="58"/>
      <c r="Q351" s="58"/>
      <c r="R351" s="58"/>
      <c r="S351" s="58"/>
      <c r="T351" s="59"/>
      <c r="AT351" s="15" t="s">
        <v>135</v>
      </c>
      <c r="AU351" s="15" t="s">
        <v>82</v>
      </c>
    </row>
    <row r="352" spans="2:65" s="11" customFormat="1" ht="11.25">
      <c r="B352" s="184"/>
      <c r="C352" s="185"/>
      <c r="D352" s="180" t="s">
        <v>139</v>
      </c>
      <c r="E352" s="186" t="s">
        <v>1</v>
      </c>
      <c r="F352" s="187" t="s">
        <v>80</v>
      </c>
      <c r="G352" s="185"/>
      <c r="H352" s="188">
        <v>1</v>
      </c>
      <c r="I352" s="189"/>
      <c r="J352" s="185"/>
      <c r="K352" s="185"/>
      <c r="L352" s="190"/>
      <c r="M352" s="191"/>
      <c r="N352" s="192"/>
      <c r="O352" s="192"/>
      <c r="P352" s="192"/>
      <c r="Q352" s="192"/>
      <c r="R352" s="192"/>
      <c r="S352" s="192"/>
      <c r="T352" s="193"/>
      <c r="AT352" s="194" t="s">
        <v>139</v>
      </c>
      <c r="AU352" s="194" t="s">
        <v>82</v>
      </c>
      <c r="AV352" s="11" t="s">
        <v>82</v>
      </c>
      <c r="AW352" s="11" t="s">
        <v>34</v>
      </c>
      <c r="AX352" s="11" t="s">
        <v>80</v>
      </c>
      <c r="AY352" s="194" t="s">
        <v>126</v>
      </c>
    </row>
    <row r="353" spans="2:65" s="1" customFormat="1" ht="16.5" customHeight="1">
      <c r="B353" s="32"/>
      <c r="C353" s="168" t="s">
        <v>503</v>
      </c>
      <c r="D353" s="168" t="s">
        <v>128</v>
      </c>
      <c r="E353" s="169" t="s">
        <v>504</v>
      </c>
      <c r="F353" s="170" t="s">
        <v>505</v>
      </c>
      <c r="G353" s="171" t="s">
        <v>154</v>
      </c>
      <c r="H353" s="172">
        <v>53</v>
      </c>
      <c r="I353" s="173"/>
      <c r="J353" s="174">
        <f>ROUND(I353*H353,2)</f>
        <v>0</v>
      </c>
      <c r="K353" s="170" t="s">
        <v>132</v>
      </c>
      <c r="L353" s="36"/>
      <c r="M353" s="175" t="s">
        <v>1</v>
      </c>
      <c r="N353" s="176" t="s">
        <v>43</v>
      </c>
      <c r="O353" s="58"/>
      <c r="P353" s="177">
        <f>O353*H353</f>
        <v>0</v>
      </c>
      <c r="Q353" s="177">
        <v>4.3290000000000002E-2</v>
      </c>
      <c r="R353" s="177">
        <f>Q353*H353</f>
        <v>2.2943700000000002</v>
      </c>
      <c r="S353" s="177">
        <v>0</v>
      </c>
      <c r="T353" s="178">
        <f>S353*H353</f>
        <v>0</v>
      </c>
      <c r="AR353" s="15" t="s">
        <v>133</v>
      </c>
      <c r="AT353" s="15" t="s">
        <v>128</v>
      </c>
      <c r="AU353" s="15" t="s">
        <v>82</v>
      </c>
      <c r="AY353" s="15" t="s">
        <v>126</v>
      </c>
      <c r="BE353" s="179">
        <f>IF(N353="základní",J353,0)</f>
        <v>0</v>
      </c>
      <c r="BF353" s="179">
        <f>IF(N353="snížená",J353,0)</f>
        <v>0</v>
      </c>
      <c r="BG353" s="179">
        <f>IF(N353="zákl. přenesená",J353,0)</f>
        <v>0</v>
      </c>
      <c r="BH353" s="179">
        <f>IF(N353="sníž. přenesená",J353,0)</f>
        <v>0</v>
      </c>
      <c r="BI353" s="179">
        <f>IF(N353="nulová",J353,0)</f>
        <v>0</v>
      </c>
      <c r="BJ353" s="15" t="s">
        <v>80</v>
      </c>
      <c r="BK353" s="179">
        <f>ROUND(I353*H353,2)</f>
        <v>0</v>
      </c>
      <c r="BL353" s="15" t="s">
        <v>133</v>
      </c>
      <c r="BM353" s="15" t="s">
        <v>506</v>
      </c>
    </row>
    <row r="354" spans="2:65" s="1" customFormat="1" ht="19.5">
      <c r="B354" s="32"/>
      <c r="C354" s="33"/>
      <c r="D354" s="180" t="s">
        <v>135</v>
      </c>
      <c r="E354" s="33"/>
      <c r="F354" s="181" t="s">
        <v>507</v>
      </c>
      <c r="G354" s="33"/>
      <c r="H354" s="33"/>
      <c r="I354" s="97"/>
      <c r="J354" s="33"/>
      <c r="K354" s="33"/>
      <c r="L354" s="36"/>
      <c r="M354" s="182"/>
      <c r="N354" s="58"/>
      <c r="O354" s="58"/>
      <c r="P354" s="58"/>
      <c r="Q354" s="58"/>
      <c r="R354" s="58"/>
      <c r="S354" s="58"/>
      <c r="T354" s="59"/>
      <c r="AT354" s="15" t="s">
        <v>135</v>
      </c>
      <c r="AU354" s="15" t="s">
        <v>82</v>
      </c>
    </row>
    <row r="355" spans="2:65" s="1" customFormat="1" ht="68.25">
      <c r="B355" s="32"/>
      <c r="C355" s="33"/>
      <c r="D355" s="180" t="s">
        <v>137</v>
      </c>
      <c r="E355" s="33"/>
      <c r="F355" s="183" t="s">
        <v>508</v>
      </c>
      <c r="G355" s="33"/>
      <c r="H355" s="33"/>
      <c r="I355" s="97"/>
      <c r="J355" s="33"/>
      <c r="K355" s="33"/>
      <c r="L355" s="36"/>
      <c r="M355" s="182"/>
      <c r="N355" s="58"/>
      <c r="O355" s="58"/>
      <c r="P355" s="58"/>
      <c r="Q355" s="58"/>
      <c r="R355" s="58"/>
      <c r="S355" s="58"/>
      <c r="T355" s="59"/>
      <c r="AT355" s="15" t="s">
        <v>137</v>
      </c>
      <c r="AU355" s="15" t="s">
        <v>82</v>
      </c>
    </row>
    <row r="356" spans="2:65" s="11" customFormat="1" ht="11.25">
      <c r="B356" s="184"/>
      <c r="C356" s="185"/>
      <c r="D356" s="180" t="s">
        <v>139</v>
      </c>
      <c r="E356" s="186" t="s">
        <v>1</v>
      </c>
      <c r="F356" s="187" t="s">
        <v>509</v>
      </c>
      <c r="G356" s="185"/>
      <c r="H356" s="188">
        <v>53</v>
      </c>
      <c r="I356" s="189"/>
      <c r="J356" s="185"/>
      <c r="K356" s="185"/>
      <c r="L356" s="190"/>
      <c r="M356" s="191"/>
      <c r="N356" s="192"/>
      <c r="O356" s="192"/>
      <c r="P356" s="192"/>
      <c r="Q356" s="192"/>
      <c r="R356" s="192"/>
      <c r="S356" s="192"/>
      <c r="T356" s="193"/>
      <c r="AT356" s="194" t="s">
        <v>139</v>
      </c>
      <c r="AU356" s="194" t="s">
        <v>82</v>
      </c>
      <c r="AV356" s="11" t="s">
        <v>82</v>
      </c>
      <c r="AW356" s="11" t="s">
        <v>34</v>
      </c>
      <c r="AX356" s="11" t="s">
        <v>80</v>
      </c>
      <c r="AY356" s="194" t="s">
        <v>126</v>
      </c>
    </row>
    <row r="357" spans="2:65" s="1" customFormat="1" ht="16.5" customHeight="1">
      <c r="B357" s="32"/>
      <c r="C357" s="206" t="s">
        <v>510</v>
      </c>
      <c r="D357" s="206" t="s">
        <v>197</v>
      </c>
      <c r="E357" s="207" t="s">
        <v>396</v>
      </c>
      <c r="F357" s="208" t="s">
        <v>397</v>
      </c>
      <c r="G357" s="209" t="s">
        <v>185</v>
      </c>
      <c r="H357" s="210">
        <v>2.6779999999999999</v>
      </c>
      <c r="I357" s="211"/>
      <c r="J357" s="212">
        <f>ROUND(I357*H357,2)</f>
        <v>0</v>
      </c>
      <c r="K357" s="208" t="s">
        <v>132</v>
      </c>
      <c r="L357" s="213"/>
      <c r="M357" s="214" t="s">
        <v>1</v>
      </c>
      <c r="N357" s="215" t="s">
        <v>43</v>
      </c>
      <c r="O357" s="58"/>
      <c r="P357" s="177">
        <f>O357*H357</f>
        <v>0</v>
      </c>
      <c r="Q357" s="177">
        <v>0.222</v>
      </c>
      <c r="R357" s="177">
        <f>Q357*H357</f>
        <v>0.59451600000000004</v>
      </c>
      <c r="S357" s="177">
        <v>0</v>
      </c>
      <c r="T357" s="178">
        <f>S357*H357</f>
        <v>0</v>
      </c>
      <c r="AR357" s="15" t="s">
        <v>182</v>
      </c>
      <c r="AT357" s="15" t="s">
        <v>197</v>
      </c>
      <c r="AU357" s="15" t="s">
        <v>82</v>
      </c>
      <c r="AY357" s="15" t="s">
        <v>126</v>
      </c>
      <c r="BE357" s="179">
        <f>IF(N357="základní",J357,0)</f>
        <v>0</v>
      </c>
      <c r="BF357" s="179">
        <f>IF(N357="snížená",J357,0)</f>
        <v>0</v>
      </c>
      <c r="BG357" s="179">
        <f>IF(N357="zákl. přenesená",J357,0)</f>
        <v>0</v>
      </c>
      <c r="BH357" s="179">
        <f>IF(N357="sníž. přenesená",J357,0)</f>
        <v>0</v>
      </c>
      <c r="BI357" s="179">
        <f>IF(N357="nulová",J357,0)</f>
        <v>0</v>
      </c>
      <c r="BJ357" s="15" t="s">
        <v>80</v>
      </c>
      <c r="BK357" s="179">
        <f>ROUND(I357*H357,2)</f>
        <v>0</v>
      </c>
      <c r="BL357" s="15" t="s">
        <v>133</v>
      </c>
      <c r="BM357" s="15" t="s">
        <v>511</v>
      </c>
    </row>
    <row r="358" spans="2:65" s="1" customFormat="1" ht="11.25">
      <c r="B358" s="32"/>
      <c r="C358" s="33"/>
      <c r="D358" s="180" t="s">
        <v>135</v>
      </c>
      <c r="E358" s="33"/>
      <c r="F358" s="181" t="s">
        <v>397</v>
      </c>
      <c r="G358" s="33"/>
      <c r="H358" s="33"/>
      <c r="I358" s="97"/>
      <c r="J358" s="33"/>
      <c r="K358" s="33"/>
      <c r="L358" s="36"/>
      <c r="M358" s="182"/>
      <c r="N358" s="58"/>
      <c r="O358" s="58"/>
      <c r="P358" s="58"/>
      <c r="Q358" s="58"/>
      <c r="R358" s="58"/>
      <c r="S358" s="58"/>
      <c r="T358" s="59"/>
      <c r="AT358" s="15" t="s">
        <v>135</v>
      </c>
      <c r="AU358" s="15" t="s">
        <v>82</v>
      </c>
    </row>
    <row r="359" spans="2:65" s="11" customFormat="1" ht="11.25">
      <c r="B359" s="184"/>
      <c r="C359" s="185"/>
      <c r="D359" s="180" t="s">
        <v>139</v>
      </c>
      <c r="E359" s="186" t="s">
        <v>1</v>
      </c>
      <c r="F359" s="187" t="s">
        <v>512</v>
      </c>
      <c r="G359" s="185"/>
      <c r="H359" s="188">
        <v>2.6</v>
      </c>
      <c r="I359" s="189"/>
      <c r="J359" s="185"/>
      <c r="K359" s="185"/>
      <c r="L359" s="190"/>
      <c r="M359" s="191"/>
      <c r="N359" s="192"/>
      <c r="O359" s="192"/>
      <c r="P359" s="192"/>
      <c r="Q359" s="192"/>
      <c r="R359" s="192"/>
      <c r="S359" s="192"/>
      <c r="T359" s="193"/>
      <c r="AT359" s="194" t="s">
        <v>139</v>
      </c>
      <c r="AU359" s="194" t="s">
        <v>82</v>
      </c>
      <c r="AV359" s="11" t="s">
        <v>82</v>
      </c>
      <c r="AW359" s="11" t="s">
        <v>34</v>
      </c>
      <c r="AX359" s="11" t="s">
        <v>80</v>
      </c>
      <c r="AY359" s="194" t="s">
        <v>126</v>
      </c>
    </row>
    <row r="360" spans="2:65" s="11" customFormat="1" ht="11.25">
      <c r="B360" s="184"/>
      <c r="C360" s="185"/>
      <c r="D360" s="180" t="s">
        <v>139</v>
      </c>
      <c r="E360" s="185"/>
      <c r="F360" s="187" t="s">
        <v>513</v>
      </c>
      <c r="G360" s="185"/>
      <c r="H360" s="188">
        <v>2.6779999999999999</v>
      </c>
      <c r="I360" s="189"/>
      <c r="J360" s="185"/>
      <c r="K360" s="185"/>
      <c r="L360" s="190"/>
      <c r="M360" s="191"/>
      <c r="N360" s="192"/>
      <c r="O360" s="192"/>
      <c r="P360" s="192"/>
      <c r="Q360" s="192"/>
      <c r="R360" s="192"/>
      <c r="S360" s="192"/>
      <c r="T360" s="193"/>
      <c r="AT360" s="194" t="s">
        <v>139</v>
      </c>
      <c r="AU360" s="194" t="s">
        <v>82</v>
      </c>
      <c r="AV360" s="11" t="s">
        <v>82</v>
      </c>
      <c r="AW360" s="11" t="s">
        <v>4</v>
      </c>
      <c r="AX360" s="11" t="s">
        <v>80</v>
      </c>
      <c r="AY360" s="194" t="s">
        <v>126</v>
      </c>
    </row>
    <row r="361" spans="2:65" s="1" customFormat="1" ht="16.5" customHeight="1">
      <c r="B361" s="32"/>
      <c r="C361" s="206" t="s">
        <v>514</v>
      </c>
      <c r="D361" s="206" t="s">
        <v>197</v>
      </c>
      <c r="E361" s="207" t="s">
        <v>515</v>
      </c>
      <c r="F361" s="208" t="s">
        <v>516</v>
      </c>
      <c r="G361" s="209" t="s">
        <v>185</v>
      </c>
      <c r="H361" s="210">
        <v>2.7810000000000001</v>
      </c>
      <c r="I361" s="211"/>
      <c r="J361" s="212">
        <f>ROUND(I361*H361,2)</f>
        <v>0</v>
      </c>
      <c r="K361" s="208" t="s">
        <v>1</v>
      </c>
      <c r="L361" s="213"/>
      <c r="M361" s="214" t="s">
        <v>1</v>
      </c>
      <c r="N361" s="215" t="s">
        <v>43</v>
      </c>
      <c r="O361" s="58"/>
      <c r="P361" s="177">
        <f>O361*H361</f>
        <v>0</v>
      </c>
      <c r="Q361" s="177">
        <v>0.222</v>
      </c>
      <c r="R361" s="177">
        <f>Q361*H361</f>
        <v>0.61738199999999999</v>
      </c>
      <c r="S361" s="177">
        <v>0</v>
      </c>
      <c r="T361" s="178">
        <f>S361*H361</f>
        <v>0</v>
      </c>
      <c r="AR361" s="15" t="s">
        <v>182</v>
      </c>
      <c r="AT361" s="15" t="s">
        <v>197</v>
      </c>
      <c r="AU361" s="15" t="s">
        <v>82</v>
      </c>
      <c r="AY361" s="15" t="s">
        <v>126</v>
      </c>
      <c r="BE361" s="179">
        <f>IF(N361="základní",J361,0)</f>
        <v>0</v>
      </c>
      <c r="BF361" s="179">
        <f>IF(N361="snížená",J361,0)</f>
        <v>0</v>
      </c>
      <c r="BG361" s="179">
        <f>IF(N361="zákl. přenesená",J361,0)</f>
        <v>0</v>
      </c>
      <c r="BH361" s="179">
        <f>IF(N361="sníž. přenesená",J361,0)</f>
        <v>0</v>
      </c>
      <c r="BI361" s="179">
        <f>IF(N361="nulová",J361,0)</f>
        <v>0</v>
      </c>
      <c r="BJ361" s="15" t="s">
        <v>80</v>
      </c>
      <c r="BK361" s="179">
        <f>ROUND(I361*H361,2)</f>
        <v>0</v>
      </c>
      <c r="BL361" s="15" t="s">
        <v>133</v>
      </c>
      <c r="BM361" s="15" t="s">
        <v>517</v>
      </c>
    </row>
    <row r="362" spans="2:65" s="1" customFormat="1" ht="11.25">
      <c r="B362" s="32"/>
      <c r="C362" s="33"/>
      <c r="D362" s="180" t="s">
        <v>135</v>
      </c>
      <c r="E362" s="33"/>
      <c r="F362" s="181" t="s">
        <v>518</v>
      </c>
      <c r="G362" s="33"/>
      <c r="H362" s="33"/>
      <c r="I362" s="97"/>
      <c r="J362" s="33"/>
      <c r="K362" s="33"/>
      <c r="L362" s="36"/>
      <c r="M362" s="182"/>
      <c r="N362" s="58"/>
      <c r="O362" s="58"/>
      <c r="P362" s="58"/>
      <c r="Q362" s="58"/>
      <c r="R362" s="58"/>
      <c r="S362" s="58"/>
      <c r="T362" s="59"/>
      <c r="AT362" s="15" t="s">
        <v>135</v>
      </c>
      <c r="AU362" s="15" t="s">
        <v>82</v>
      </c>
    </row>
    <row r="363" spans="2:65" s="1" customFormat="1" ht="19.5">
      <c r="B363" s="32"/>
      <c r="C363" s="33"/>
      <c r="D363" s="180" t="s">
        <v>221</v>
      </c>
      <c r="E363" s="33"/>
      <c r="F363" s="183" t="s">
        <v>519</v>
      </c>
      <c r="G363" s="33"/>
      <c r="H363" s="33"/>
      <c r="I363" s="97"/>
      <c r="J363" s="33"/>
      <c r="K363" s="33"/>
      <c r="L363" s="36"/>
      <c r="M363" s="182"/>
      <c r="N363" s="58"/>
      <c r="O363" s="58"/>
      <c r="P363" s="58"/>
      <c r="Q363" s="58"/>
      <c r="R363" s="58"/>
      <c r="S363" s="58"/>
      <c r="T363" s="59"/>
      <c r="AT363" s="15" t="s">
        <v>221</v>
      </c>
      <c r="AU363" s="15" t="s">
        <v>82</v>
      </c>
    </row>
    <row r="364" spans="2:65" s="11" customFormat="1" ht="11.25">
      <c r="B364" s="184"/>
      <c r="C364" s="185"/>
      <c r="D364" s="180" t="s">
        <v>139</v>
      </c>
      <c r="E364" s="186" t="s">
        <v>1</v>
      </c>
      <c r="F364" s="187" t="s">
        <v>520</v>
      </c>
      <c r="G364" s="185"/>
      <c r="H364" s="188">
        <v>2.7</v>
      </c>
      <c r="I364" s="189"/>
      <c r="J364" s="185"/>
      <c r="K364" s="185"/>
      <c r="L364" s="190"/>
      <c r="M364" s="191"/>
      <c r="N364" s="192"/>
      <c r="O364" s="192"/>
      <c r="P364" s="192"/>
      <c r="Q364" s="192"/>
      <c r="R364" s="192"/>
      <c r="S364" s="192"/>
      <c r="T364" s="193"/>
      <c r="AT364" s="194" t="s">
        <v>139</v>
      </c>
      <c r="AU364" s="194" t="s">
        <v>82</v>
      </c>
      <c r="AV364" s="11" t="s">
        <v>82</v>
      </c>
      <c r="AW364" s="11" t="s">
        <v>34</v>
      </c>
      <c r="AX364" s="11" t="s">
        <v>72</v>
      </c>
      <c r="AY364" s="194" t="s">
        <v>126</v>
      </c>
    </row>
    <row r="365" spans="2:65" s="12" customFormat="1" ht="11.25">
      <c r="B365" s="195"/>
      <c r="C365" s="196"/>
      <c r="D365" s="180" t="s">
        <v>139</v>
      </c>
      <c r="E365" s="197" t="s">
        <v>1</v>
      </c>
      <c r="F365" s="198" t="s">
        <v>167</v>
      </c>
      <c r="G365" s="196"/>
      <c r="H365" s="199">
        <v>2.7</v>
      </c>
      <c r="I365" s="200"/>
      <c r="J365" s="196"/>
      <c r="K365" s="196"/>
      <c r="L365" s="201"/>
      <c r="M365" s="202"/>
      <c r="N365" s="203"/>
      <c r="O365" s="203"/>
      <c r="P365" s="203"/>
      <c r="Q365" s="203"/>
      <c r="R365" s="203"/>
      <c r="S365" s="203"/>
      <c r="T365" s="204"/>
      <c r="AT365" s="205" t="s">
        <v>139</v>
      </c>
      <c r="AU365" s="205" t="s">
        <v>82</v>
      </c>
      <c r="AV365" s="12" t="s">
        <v>133</v>
      </c>
      <c r="AW365" s="12" t="s">
        <v>34</v>
      </c>
      <c r="AX365" s="12" t="s">
        <v>80</v>
      </c>
      <c r="AY365" s="205" t="s">
        <v>126</v>
      </c>
    </row>
    <row r="366" spans="2:65" s="11" customFormat="1" ht="11.25">
      <c r="B366" s="184"/>
      <c r="C366" s="185"/>
      <c r="D366" s="180" t="s">
        <v>139</v>
      </c>
      <c r="E366" s="185"/>
      <c r="F366" s="187" t="s">
        <v>521</v>
      </c>
      <c r="G366" s="185"/>
      <c r="H366" s="188">
        <v>2.7810000000000001</v>
      </c>
      <c r="I366" s="189"/>
      <c r="J366" s="185"/>
      <c r="K366" s="185"/>
      <c r="L366" s="190"/>
      <c r="M366" s="191"/>
      <c r="N366" s="192"/>
      <c r="O366" s="192"/>
      <c r="P366" s="192"/>
      <c r="Q366" s="192"/>
      <c r="R366" s="192"/>
      <c r="S366" s="192"/>
      <c r="T366" s="193"/>
      <c r="AT366" s="194" t="s">
        <v>139</v>
      </c>
      <c r="AU366" s="194" t="s">
        <v>82</v>
      </c>
      <c r="AV366" s="11" t="s">
        <v>82</v>
      </c>
      <c r="AW366" s="11" t="s">
        <v>4</v>
      </c>
      <c r="AX366" s="11" t="s">
        <v>80</v>
      </c>
      <c r="AY366" s="194" t="s">
        <v>126</v>
      </c>
    </row>
    <row r="367" spans="2:65" s="1" customFormat="1" ht="16.5" customHeight="1">
      <c r="B367" s="32"/>
      <c r="C367" s="168" t="s">
        <v>522</v>
      </c>
      <c r="D367" s="168" t="s">
        <v>128</v>
      </c>
      <c r="E367" s="169" t="s">
        <v>523</v>
      </c>
      <c r="F367" s="170" t="s">
        <v>524</v>
      </c>
      <c r="G367" s="171" t="s">
        <v>154</v>
      </c>
      <c r="H367" s="172">
        <v>197</v>
      </c>
      <c r="I367" s="173"/>
      <c r="J367" s="174">
        <f>ROUND(I367*H367,2)</f>
        <v>0</v>
      </c>
      <c r="K367" s="170" t="s">
        <v>132</v>
      </c>
      <c r="L367" s="36"/>
      <c r="M367" s="175" t="s">
        <v>1</v>
      </c>
      <c r="N367" s="176" t="s">
        <v>43</v>
      </c>
      <c r="O367" s="58"/>
      <c r="P367" s="177">
        <f>O367*H367</f>
        <v>0</v>
      </c>
      <c r="Q367" s="177">
        <v>0.1295</v>
      </c>
      <c r="R367" s="177">
        <f>Q367*H367</f>
        <v>25.511500000000002</v>
      </c>
      <c r="S367" s="177">
        <v>0</v>
      </c>
      <c r="T367" s="178">
        <f>S367*H367</f>
        <v>0</v>
      </c>
      <c r="AR367" s="15" t="s">
        <v>133</v>
      </c>
      <c r="AT367" s="15" t="s">
        <v>128</v>
      </c>
      <c r="AU367" s="15" t="s">
        <v>82</v>
      </c>
      <c r="AY367" s="15" t="s">
        <v>126</v>
      </c>
      <c r="BE367" s="179">
        <f>IF(N367="základní",J367,0)</f>
        <v>0</v>
      </c>
      <c r="BF367" s="179">
        <f>IF(N367="snížená",J367,0)</f>
        <v>0</v>
      </c>
      <c r="BG367" s="179">
        <f>IF(N367="zákl. přenesená",J367,0)</f>
        <v>0</v>
      </c>
      <c r="BH367" s="179">
        <f>IF(N367="sníž. přenesená",J367,0)</f>
        <v>0</v>
      </c>
      <c r="BI367" s="179">
        <f>IF(N367="nulová",J367,0)</f>
        <v>0</v>
      </c>
      <c r="BJ367" s="15" t="s">
        <v>80</v>
      </c>
      <c r="BK367" s="179">
        <f>ROUND(I367*H367,2)</f>
        <v>0</v>
      </c>
      <c r="BL367" s="15" t="s">
        <v>133</v>
      </c>
      <c r="BM367" s="15" t="s">
        <v>525</v>
      </c>
    </row>
    <row r="368" spans="2:65" s="1" customFormat="1" ht="19.5">
      <c r="B368" s="32"/>
      <c r="C368" s="33"/>
      <c r="D368" s="180" t="s">
        <v>135</v>
      </c>
      <c r="E368" s="33"/>
      <c r="F368" s="181" t="s">
        <v>526</v>
      </c>
      <c r="G368" s="33"/>
      <c r="H368" s="33"/>
      <c r="I368" s="97"/>
      <c r="J368" s="33"/>
      <c r="K368" s="33"/>
      <c r="L368" s="36"/>
      <c r="M368" s="182"/>
      <c r="N368" s="58"/>
      <c r="O368" s="58"/>
      <c r="P368" s="58"/>
      <c r="Q368" s="58"/>
      <c r="R368" s="58"/>
      <c r="S368" s="58"/>
      <c r="T368" s="59"/>
      <c r="AT368" s="15" t="s">
        <v>135</v>
      </c>
      <c r="AU368" s="15" t="s">
        <v>82</v>
      </c>
    </row>
    <row r="369" spans="2:65" s="1" customFormat="1" ht="48.75">
      <c r="B369" s="32"/>
      <c r="C369" s="33"/>
      <c r="D369" s="180" t="s">
        <v>137</v>
      </c>
      <c r="E369" s="33"/>
      <c r="F369" s="183" t="s">
        <v>527</v>
      </c>
      <c r="G369" s="33"/>
      <c r="H369" s="33"/>
      <c r="I369" s="97"/>
      <c r="J369" s="33"/>
      <c r="K369" s="33"/>
      <c r="L369" s="36"/>
      <c r="M369" s="182"/>
      <c r="N369" s="58"/>
      <c r="O369" s="58"/>
      <c r="P369" s="58"/>
      <c r="Q369" s="58"/>
      <c r="R369" s="58"/>
      <c r="S369" s="58"/>
      <c r="T369" s="59"/>
      <c r="AT369" s="15" t="s">
        <v>137</v>
      </c>
      <c r="AU369" s="15" t="s">
        <v>82</v>
      </c>
    </row>
    <row r="370" spans="2:65" s="11" customFormat="1" ht="11.25">
      <c r="B370" s="184"/>
      <c r="C370" s="185"/>
      <c r="D370" s="180" t="s">
        <v>139</v>
      </c>
      <c r="E370" s="186" t="s">
        <v>1</v>
      </c>
      <c r="F370" s="187" t="s">
        <v>528</v>
      </c>
      <c r="G370" s="185"/>
      <c r="H370" s="188">
        <v>193.8</v>
      </c>
      <c r="I370" s="189"/>
      <c r="J370" s="185"/>
      <c r="K370" s="185"/>
      <c r="L370" s="190"/>
      <c r="M370" s="191"/>
      <c r="N370" s="192"/>
      <c r="O370" s="192"/>
      <c r="P370" s="192"/>
      <c r="Q370" s="192"/>
      <c r="R370" s="192"/>
      <c r="S370" s="192"/>
      <c r="T370" s="193"/>
      <c r="AT370" s="194" t="s">
        <v>139</v>
      </c>
      <c r="AU370" s="194" t="s">
        <v>82</v>
      </c>
      <c r="AV370" s="11" t="s">
        <v>82</v>
      </c>
      <c r="AW370" s="11" t="s">
        <v>34</v>
      </c>
      <c r="AX370" s="11" t="s">
        <v>72</v>
      </c>
      <c r="AY370" s="194" t="s">
        <v>126</v>
      </c>
    </row>
    <row r="371" spans="2:65" s="11" customFormat="1" ht="11.25">
      <c r="B371" s="184"/>
      <c r="C371" s="185"/>
      <c r="D371" s="180" t="s">
        <v>139</v>
      </c>
      <c r="E371" s="186" t="s">
        <v>1</v>
      </c>
      <c r="F371" s="187" t="s">
        <v>529</v>
      </c>
      <c r="G371" s="185"/>
      <c r="H371" s="188">
        <v>3.2</v>
      </c>
      <c r="I371" s="189"/>
      <c r="J371" s="185"/>
      <c r="K371" s="185"/>
      <c r="L371" s="190"/>
      <c r="M371" s="191"/>
      <c r="N371" s="192"/>
      <c r="O371" s="192"/>
      <c r="P371" s="192"/>
      <c r="Q371" s="192"/>
      <c r="R371" s="192"/>
      <c r="S371" s="192"/>
      <c r="T371" s="193"/>
      <c r="AT371" s="194" t="s">
        <v>139</v>
      </c>
      <c r="AU371" s="194" t="s">
        <v>82</v>
      </c>
      <c r="AV371" s="11" t="s">
        <v>82</v>
      </c>
      <c r="AW371" s="11" t="s">
        <v>34</v>
      </c>
      <c r="AX371" s="11" t="s">
        <v>72</v>
      </c>
      <c r="AY371" s="194" t="s">
        <v>126</v>
      </c>
    </row>
    <row r="372" spans="2:65" s="12" customFormat="1" ht="11.25">
      <c r="B372" s="195"/>
      <c r="C372" s="196"/>
      <c r="D372" s="180" t="s">
        <v>139</v>
      </c>
      <c r="E372" s="197" t="s">
        <v>1</v>
      </c>
      <c r="F372" s="198" t="s">
        <v>167</v>
      </c>
      <c r="G372" s="196"/>
      <c r="H372" s="199">
        <v>197</v>
      </c>
      <c r="I372" s="200"/>
      <c r="J372" s="196"/>
      <c r="K372" s="196"/>
      <c r="L372" s="201"/>
      <c r="M372" s="202"/>
      <c r="N372" s="203"/>
      <c r="O372" s="203"/>
      <c r="P372" s="203"/>
      <c r="Q372" s="203"/>
      <c r="R372" s="203"/>
      <c r="S372" s="203"/>
      <c r="T372" s="204"/>
      <c r="AT372" s="205" t="s">
        <v>139</v>
      </c>
      <c r="AU372" s="205" t="s">
        <v>82</v>
      </c>
      <c r="AV372" s="12" t="s">
        <v>133</v>
      </c>
      <c r="AW372" s="12" t="s">
        <v>34</v>
      </c>
      <c r="AX372" s="12" t="s">
        <v>80</v>
      </c>
      <c r="AY372" s="205" t="s">
        <v>126</v>
      </c>
    </row>
    <row r="373" spans="2:65" s="1" customFormat="1" ht="16.5" customHeight="1">
      <c r="B373" s="32"/>
      <c r="C373" s="206" t="s">
        <v>530</v>
      </c>
      <c r="D373" s="206" t="s">
        <v>197</v>
      </c>
      <c r="E373" s="207" t="s">
        <v>531</v>
      </c>
      <c r="F373" s="208" t="s">
        <v>532</v>
      </c>
      <c r="G373" s="209" t="s">
        <v>154</v>
      </c>
      <c r="H373" s="210">
        <v>195.738</v>
      </c>
      <c r="I373" s="211"/>
      <c r="J373" s="212">
        <f>ROUND(I373*H373,2)</f>
        <v>0</v>
      </c>
      <c r="K373" s="208" t="s">
        <v>132</v>
      </c>
      <c r="L373" s="213"/>
      <c r="M373" s="214" t="s">
        <v>1</v>
      </c>
      <c r="N373" s="215" t="s">
        <v>43</v>
      </c>
      <c r="O373" s="58"/>
      <c r="P373" s="177">
        <f>O373*H373</f>
        <v>0</v>
      </c>
      <c r="Q373" s="177">
        <v>4.4999999999999998E-2</v>
      </c>
      <c r="R373" s="177">
        <f>Q373*H373</f>
        <v>8.808209999999999</v>
      </c>
      <c r="S373" s="177">
        <v>0</v>
      </c>
      <c r="T373" s="178">
        <f>S373*H373</f>
        <v>0</v>
      </c>
      <c r="AR373" s="15" t="s">
        <v>182</v>
      </c>
      <c r="AT373" s="15" t="s">
        <v>197</v>
      </c>
      <c r="AU373" s="15" t="s">
        <v>82</v>
      </c>
      <c r="AY373" s="15" t="s">
        <v>126</v>
      </c>
      <c r="BE373" s="179">
        <f>IF(N373="základní",J373,0)</f>
        <v>0</v>
      </c>
      <c r="BF373" s="179">
        <f>IF(N373="snížená",J373,0)</f>
        <v>0</v>
      </c>
      <c r="BG373" s="179">
        <f>IF(N373="zákl. přenesená",J373,0)</f>
        <v>0</v>
      </c>
      <c r="BH373" s="179">
        <f>IF(N373="sníž. přenesená",J373,0)</f>
        <v>0</v>
      </c>
      <c r="BI373" s="179">
        <f>IF(N373="nulová",J373,0)</f>
        <v>0</v>
      </c>
      <c r="BJ373" s="15" t="s">
        <v>80</v>
      </c>
      <c r="BK373" s="179">
        <f>ROUND(I373*H373,2)</f>
        <v>0</v>
      </c>
      <c r="BL373" s="15" t="s">
        <v>133</v>
      </c>
      <c r="BM373" s="15" t="s">
        <v>533</v>
      </c>
    </row>
    <row r="374" spans="2:65" s="1" customFormat="1" ht="11.25">
      <c r="B374" s="32"/>
      <c r="C374" s="33"/>
      <c r="D374" s="180" t="s">
        <v>135</v>
      </c>
      <c r="E374" s="33"/>
      <c r="F374" s="181" t="s">
        <v>532</v>
      </c>
      <c r="G374" s="33"/>
      <c r="H374" s="33"/>
      <c r="I374" s="97"/>
      <c r="J374" s="33"/>
      <c r="K374" s="33"/>
      <c r="L374" s="36"/>
      <c r="M374" s="182"/>
      <c r="N374" s="58"/>
      <c r="O374" s="58"/>
      <c r="P374" s="58"/>
      <c r="Q374" s="58"/>
      <c r="R374" s="58"/>
      <c r="S374" s="58"/>
      <c r="T374" s="59"/>
      <c r="AT374" s="15" t="s">
        <v>135</v>
      </c>
      <c r="AU374" s="15" t="s">
        <v>82</v>
      </c>
    </row>
    <row r="375" spans="2:65" s="11" customFormat="1" ht="11.25">
      <c r="B375" s="184"/>
      <c r="C375" s="185"/>
      <c r="D375" s="180" t="s">
        <v>139</v>
      </c>
      <c r="E375" s="186" t="s">
        <v>1</v>
      </c>
      <c r="F375" s="187" t="s">
        <v>528</v>
      </c>
      <c r="G375" s="185"/>
      <c r="H375" s="188">
        <v>193.8</v>
      </c>
      <c r="I375" s="189"/>
      <c r="J375" s="185"/>
      <c r="K375" s="185"/>
      <c r="L375" s="190"/>
      <c r="M375" s="191"/>
      <c r="N375" s="192"/>
      <c r="O375" s="192"/>
      <c r="P375" s="192"/>
      <c r="Q375" s="192"/>
      <c r="R375" s="192"/>
      <c r="S375" s="192"/>
      <c r="T375" s="193"/>
      <c r="AT375" s="194" t="s">
        <v>139</v>
      </c>
      <c r="AU375" s="194" t="s">
        <v>82</v>
      </c>
      <c r="AV375" s="11" t="s">
        <v>82</v>
      </c>
      <c r="AW375" s="11" t="s">
        <v>34</v>
      </c>
      <c r="AX375" s="11" t="s">
        <v>80</v>
      </c>
      <c r="AY375" s="194" t="s">
        <v>126</v>
      </c>
    </row>
    <row r="376" spans="2:65" s="11" customFormat="1" ht="11.25">
      <c r="B376" s="184"/>
      <c r="C376" s="185"/>
      <c r="D376" s="180" t="s">
        <v>139</v>
      </c>
      <c r="E376" s="185"/>
      <c r="F376" s="187" t="s">
        <v>534</v>
      </c>
      <c r="G376" s="185"/>
      <c r="H376" s="188">
        <v>195.738</v>
      </c>
      <c r="I376" s="189"/>
      <c r="J376" s="185"/>
      <c r="K376" s="185"/>
      <c r="L376" s="190"/>
      <c r="M376" s="191"/>
      <c r="N376" s="192"/>
      <c r="O376" s="192"/>
      <c r="P376" s="192"/>
      <c r="Q376" s="192"/>
      <c r="R376" s="192"/>
      <c r="S376" s="192"/>
      <c r="T376" s="193"/>
      <c r="AT376" s="194" t="s">
        <v>139</v>
      </c>
      <c r="AU376" s="194" t="s">
        <v>82</v>
      </c>
      <c r="AV376" s="11" t="s">
        <v>82</v>
      </c>
      <c r="AW376" s="11" t="s">
        <v>4</v>
      </c>
      <c r="AX376" s="11" t="s">
        <v>80</v>
      </c>
      <c r="AY376" s="194" t="s">
        <v>126</v>
      </c>
    </row>
    <row r="377" spans="2:65" s="1" customFormat="1" ht="16.5" customHeight="1">
      <c r="B377" s="32"/>
      <c r="C377" s="206" t="s">
        <v>535</v>
      </c>
      <c r="D377" s="206" t="s">
        <v>197</v>
      </c>
      <c r="E377" s="207" t="s">
        <v>536</v>
      </c>
      <c r="F377" s="208" t="s">
        <v>537</v>
      </c>
      <c r="G377" s="209" t="s">
        <v>242</v>
      </c>
      <c r="H377" s="210">
        <v>4.1440000000000001</v>
      </c>
      <c r="I377" s="211"/>
      <c r="J377" s="212">
        <f>ROUND(I377*H377,2)</f>
        <v>0</v>
      </c>
      <c r="K377" s="208" t="s">
        <v>1</v>
      </c>
      <c r="L377" s="213"/>
      <c r="M377" s="214" t="s">
        <v>1</v>
      </c>
      <c r="N377" s="215" t="s">
        <v>43</v>
      </c>
      <c r="O377" s="58"/>
      <c r="P377" s="177">
        <f>O377*H377</f>
        <v>0</v>
      </c>
      <c r="Q377" s="177">
        <v>3.7999999999999999E-2</v>
      </c>
      <c r="R377" s="177">
        <f>Q377*H377</f>
        <v>0.157472</v>
      </c>
      <c r="S377" s="177">
        <v>0</v>
      </c>
      <c r="T377" s="178">
        <f>S377*H377</f>
        <v>0</v>
      </c>
      <c r="AR377" s="15" t="s">
        <v>182</v>
      </c>
      <c r="AT377" s="15" t="s">
        <v>197</v>
      </c>
      <c r="AU377" s="15" t="s">
        <v>82</v>
      </c>
      <c r="AY377" s="15" t="s">
        <v>126</v>
      </c>
      <c r="BE377" s="179">
        <f>IF(N377="základní",J377,0)</f>
        <v>0</v>
      </c>
      <c r="BF377" s="179">
        <f>IF(N377="snížená",J377,0)</f>
        <v>0</v>
      </c>
      <c r="BG377" s="179">
        <f>IF(N377="zákl. přenesená",J377,0)</f>
        <v>0</v>
      </c>
      <c r="BH377" s="179">
        <f>IF(N377="sníž. přenesená",J377,0)</f>
        <v>0</v>
      </c>
      <c r="BI377" s="179">
        <f>IF(N377="nulová",J377,0)</f>
        <v>0</v>
      </c>
      <c r="BJ377" s="15" t="s">
        <v>80</v>
      </c>
      <c r="BK377" s="179">
        <f>ROUND(I377*H377,2)</f>
        <v>0</v>
      </c>
      <c r="BL377" s="15" t="s">
        <v>133</v>
      </c>
      <c r="BM377" s="15" t="s">
        <v>538</v>
      </c>
    </row>
    <row r="378" spans="2:65" s="1" customFormat="1" ht="11.25">
      <c r="B378" s="32"/>
      <c r="C378" s="33"/>
      <c r="D378" s="180" t="s">
        <v>135</v>
      </c>
      <c r="E378" s="33"/>
      <c r="F378" s="181" t="s">
        <v>539</v>
      </c>
      <c r="G378" s="33"/>
      <c r="H378" s="33"/>
      <c r="I378" s="97"/>
      <c r="J378" s="33"/>
      <c r="K378" s="33"/>
      <c r="L378" s="36"/>
      <c r="M378" s="182"/>
      <c r="N378" s="58"/>
      <c r="O378" s="58"/>
      <c r="P378" s="58"/>
      <c r="Q378" s="58"/>
      <c r="R378" s="58"/>
      <c r="S378" s="58"/>
      <c r="T378" s="59"/>
      <c r="AT378" s="15" t="s">
        <v>135</v>
      </c>
      <c r="AU378" s="15" t="s">
        <v>82</v>
      </c>
    </row>
    <row r="379" spans="2:65" s="11" customFormat="1" ht="11.25">
      <c r="B379" s="184"/>
      <c r="C379" s="185"/>
      <c r="D379" s="180" t="s">
        <v>139</v>
      </c>
      <c r="E379" s="186" t="s">
        <v>1</v>
      </c>
      <c r="F379" s="187" t="s">
        <v>540</v>
      </c>
      <c r="G379" s="185"/>
      <c r="H379" s="188">
        <v>4.1029999999999998</v>
      </c>
      <c r="I379" s="189"/>
      <c r="J379" s="185"/>
      <c r="K379" s="185"/>
      <c r="L379" s="190"/>
      <c r="M379" s="191"/>
      <c r="N379" s="192"/>
      <c r="O379" s="192"/>
      <c r="P379" s="192"/>
      <c r="Q379" s="192"/>
      <c r="R379" s="192"/>
      <c r="S379" s="192"/>
      <c r="T379" s="193"/>
      <c r="AT379" s="194" t="s">
        <v>139</v>
      </c>
      <c r="AU379" s="194" t="s">
        <v>82</v>
      </c>
      <c r="AV379" s="11" t="s">
        <v>82</v>
      </c>
      <c r="AW379" s="11" t="s">
        <v>34</v>
      </c>
      <c r="AX379" s="11" t="s">
        <v>80</v>
      </c>
      <c r="AY379" s="194" t="s">
        <v>126</v>
      </c>
    </row>
    <row r="380" spans="2:65" s="11" customFormat="1" ht="11.25">
      <c r="B380" s="184"/>
      <c r="C380" s="185"/>
      <c r="D380" s="180" t="s">
        <v>139</v>
      </c>
      <c r="E380" s="185"/>
      <c r="F380" s="187" t="s">
        <v>541</v>
      </c>
      <c r="G380" s="185"/>
      <c r="H380" s="188">
        <v>4.1440000000000001</v>
      </c>
      <c r="I380" s="189"/>
      <c r="J380" s="185"/>
      <c r="K380" s="185"/>
      <c r="L380" s="190"/>
      <c r="M380" s="191"/>
      <c r="N380" s="192"/>
      <c r="O380" s="192"/>
      <c r="P380" s="192"/>
      <c r="Q380" s="192"/>
      <c r="R380" s="192"/>
      <c r="S380" s="192"/>
      <c r="T380" s="193"/>
      <c r="AT380" s="194" t="s">
        <v>139</v>
      </c>
      <c r="AU380" s="194" t="s">
        <v>82</v>
      </c>
      <c r="AV380" s="11" t="s">
        <v>82</v>
      </c>
      <c r="AW380" s="11" t="s">
        <v>4</v>
      </c>
      <c r="AX380" s="11" t="s">
        <v>80</v>
      </c>
      <c r="AY380" s="194" t="s">
        <v>126</v>
      </c>
    </row>
    <row r="381" spans="2:65" s="1" customFormat="1" ht="16.5" customHeight="1">
      <c r="B381" s="32"/>
      <c r="C381" s="168" t="s">
        <v>542</v>
      </c>
      <c r="D381" s="168" t="s">
        <v>128</v>
      </c>
      <c r="E381" s="169" t="s">
        <v>543</v>
      </c>
      <c r="F381" s="170" t="s">
        <v>544</v>
      </c>
      <c r="G381" s="171" t="s">
        <v>154</v>
      </c>
      <c r="H381" s="172">
        <v>102</v>
      </c>
      <c r="I381" s="173"/>
      <c r="J381" s="174">
        <f>ROUND(I381*H381,2)</f>
        <v>0</v>
      </c>
      <c r="K381" s="170" t="s">
        <v>132</v>
      </c>
      <c r="L381" s="36"/>
      <c r="M381" s="175" t="s">
        <v>1</v>
      </c>
      <c r="N381" s="176" t="s">
        <v>43</v>
      </c>
      <c r="O381" s="58"/>
      <c r="P381" s="177">
        <f>O381*H381</f>
        <v>0</v>
      </c>
      <c r="Q381" s="177">
        <v>0.14066999999999999</v>
      </c>
      <c r="R381" s="177">
        <f>Q381*H381</f>
        <v>14.348339999999999</v>
      </c>
      <c r="S381" s="177">
        <v>0</v>
      </c>
      <c r="T381" s="178">
        <f>S381*H381</f>
        <v>0</v>
      </c>
      <c r="AR381" s="15" t="s">
        <v>133</v>
      </c>
      <c r="AT381" s="15" t="s">
        <v>128</v>
      </c>
      <c r="AU381" s="15" t="s">
        <v>82</v>
      </c>
      <c r="AY381" s="15" t="s">
        <v>126</v>
      </c>
      <c r="BE381" s="179">
        <f>IF(N381="základní",J381,0)</f>
        <v>0</v>
      </c>
      <c r="BF381" s="179">
        <f>IF(N381="snížená",J381,0)</f>
        <v>0</v>
      </c>
      <c r="BG381" s="179">
        <f>IF(N381="zákl. přenesená",J381,0)</f>
        <v>0</v>
      </c>
      <c r="BH381" s="179">
        <f>IF(N381="sníž. přenesená",J381,0)</f>
        <v>0</v>
      </c>
      <c r="BI381" s="179">
        <f>IF(N381="nulová",J381,0)</f>
        <v>0</v>
      </c>
      <c r="BJ381" s="15" t="s">
        <v>80</v>
      </c>
      <c r="BK381" s="179">
        <f>ROUND(I381*H381,2)</f>
        <v>0</v>
      </c>
      <c r="BL381" s="15" t="s">
        <v>133</v>
      </c>
      <c r="BM381" s="15" t="s">
        <v>545</v>
      </c>
    </row>
    <row r="382" spans="2:65" s="1" customFormat="1" ht="19.5">
      <c r="B382" s="32"/>
      <c r="C382" s="33"/>
      <c r="D382" s="180" t="s">
        <v>135</v>
      </c>
      <c r="E382" s="33"/>
      <c r="F382" s="181" t="s">
        <v>546</v>
      </c>
      <c r="G382" s="33"/>
      <c r="H382" s="33"/>
      <c r="I382" s="97"/>
      <c r="J382" s="33"/>
      <c r="K382" s="33"/>
      <c r="L382" s="36"/>
      <c r="M382" s="182"/>
      <c r="N382" s="58"/>
      <c r="O382" s="58"/>
      <c r="P382" s="58"/>
      <c r="Q382" s="58"/>
      <c r="R382" s="58"/>
      <c r="S382" s="58"/>
      <c r="T382" s="59"/>
      <c r="AT382" s="15" t="s">
        <v>135</v>
      </c>
      <c r="AU382" s="15" t="s">
        <v>82</v>
      </c>
    </row>
    <row r="383" spans="2:65" s="1" customFormat="1" ht="58.5">
      <c r="B383" s="32"/>
      <c r="C383" s="33"/>
      <c r="D383" s="180" t="s">
        <v>137</v>
      </c>
      <c r="E383" s="33"/>
      <c r="F383" s="183" t="s">
        <v>547</v>
      </c>
      <c r="G383" s="33"/>
      <c r="H383" s="33"/>
      <c r="I383" s="97"/>
      <c r="J383" s="33"/>
      <c r="K383" s="33"/>
      <c r="L383" s="36"/>
      <c r="M383" s="182"/>
      <c r="N383" s="58"/>
      <c r="O383" s="58"/>
      <c r="P383" s="58"/>
      <c r="Q383" s="58"/>
      <c r="R383" s="58"/>
      <c r="S383" s="58"/>
      <c r="T383" s="59"/>
      <c r="AT383" s="15" t="s">
        <v>137</v>
      </c>
      <c r="AU383" s="15" t="s">
        <v>82</v>
      </c>
    </row>
    <row r="384" spans="2:65" s="11" customFormat="1" ht="11.25">
      <c r="B384" s="184"/>
      <c r="C384" s="185"/>
      <c r="D384" s="180" t="s">
        <v>139</v>
      </c>
      <c r="E384" s="186" t="s">
        <v>1</v>
      </c>
      <c r="F384" s="187" t="s">
        <v>548</v>
      </c>
      <c r="G384" s="185"/>
      <c r="H384" s="188">
        <v>102</v>
      </c>
      <c r="I384" s="189"/>
      <c r="J384" s="185"/>
      <c r="K384" s="185"/>
      <c r="L384" s="190"/>
      <c r="M384" s="191"/>
      <c r="N384" s="192"/>
      <c r="O384" s="192"/>
      <c r="P384" s="192"/>
      <c r="Q384" s="192"/>
      <c r="R384" s="192"/>
      <c r="S384" s="192"/>
      <c r="T384" s="193"/>
      <c r="AT384" s="194" t="s">
        <v>139</v>
      </c>
      <c r="AU384" s="194" t="s">
        <v>82</v>
      </c>
      <c r="AV384" s="11" t="s">
        <v>82</v>
      </c>
      <c r="AW384" s="11" t="s">
        <v>34</v>
      </c>
      <c r="AX384" s="11" t="s">
        <v>80</v>
      </c>
      <c r="AY384" s="194" t="s">
        <v>126</v>
      </c>
    </row>
    <row r="385" spans="2:65" s="1" customFormat="1" ht="16.5" customHeight="1">
      <c r="B385" s="32"/>
      <c r="C385" s="206" t="s">
        <v>549</v>
      </c>
      <c r="D385" s="206" t="s">
        <v>197</v>
      </c>
      <c r="E385" s="207" t="s">
        <v>550</v>
      </c>
      <c r="F385" s="208" t="s">
        <v>551</v>
      </c>
      <c r="G385" s="209" t="s">
        <v>154</v>
      </c>
      <c r="H385" s="210">
        <v>11.11</v>
      </c>
      <c r="I385" s="211"/>
      <c r="J385" s="212">
        <f>ROUND(I385*H385,2)</f>
        <v>0</v>
      </c>
      <c r="K385" s="208" t="s">
        <v>132</v>
      </c>
      <c r="L385" s="213"/>
      <c r="M385" s="214" t="s">
        <v>1</v>
      </c>
      <c r="N385" s="215" t="s">
        <v>43</v>
      </c>
      <c r="O385" s="58"/>
      <c r="P385" s="177">
        <f>O385*H385</f>
        <v>0</v>
      </c>
      <c r="Q385" s="177">
        <v>0.125</v>
      </c>
      <c r="R385" s="177">
        <f>Q385*H385</f>
        <v>1.3887499999999999</v>
      </c>
      <c r="S385" s="177">
        <v>0</v>
      </c>
      <c r="T385" s="178">
        <f>S385*H385</f>
        <v>0</v>
      </c>
      <c r="AR385" s="15" t="s">
        <v>182</v>
      </c>
      <c r="AT385" s="15" t="s">
        <v>197</v>
      </c>
      <c r="AU385" s="15" t="s">
        <v>82</v>
      </c>
      <c r="AY385" s="15" t="s">
        <v>126</v>
      </c>
      <c r="BE385" s="179">
        <f>IF(N385="základní",J385,0)</f>
        <v>0</v>
      </c>
      <c r="BF385" s="179">
        <f>IF(N385="snížená",J385,0)</f>
        <v>0</v>
      </c>
      <c r="BG385" s="179">
        <f>IF(N385="zákl. přenesená",J385,0)</f>
        <v>0</v>
      </c>
      <c r="BH385" s="179">
        <f>IF(N385="sníž. přenesená",J385,0)</f>
        <v>0</v>
      </c>
      <c r="BI385" s="179">
        <f>IF(N385="nulová",J385,0)</f>
        <v>0</v>
      </c>
      <c r="BJ385" s="15" t="s">
        <v>80</v>
      </c>
      <c r="BK385" s="179">
        <f>ROUND(I385*H385,2)</f>
        <v>0</v>
      </c>
      <c r="BL385" s="15" t="s">
        <v>133</v>
      </c>
      <c r="BM385" s="15" t="s">
        <v>552</v>
      </c>
    </row>
    <row r="386" spans="2:65" s="1" customFormat="1" ht="11.25">
      <c r="B386" s="32"/>
      <c r="C386" s="33"/>
      <c r="D386" s="180" t="s">
        <v>135</v>
      </c>
      <c r="E386" s="33"/>
      <c r="F386" s="181" t="s">
        <v>551</v>
      </c>
      <c r="G386" s="33"/>
      <c r="H386" s="33"/>
      <c r="I386" s="97"/>
      <c r="J386" s="33"/>
      <c r="K386" s="33"/>
      <c r="L386" s="36"/>
      <c r="M386" s="182"/>
      <c r="N386" s="58"/>
      <c r="O386" s="58"/>
      <c r="P386" s="58"/>
      <c r="Q386" s="58"/>
      <c r="R386" s="58"/>
      <c r="S386" s="58"/>
      <c r="T386" s="59"/>
      <c r="AT386" s="15" t="s">
        <v>135</v>
      </c>
      <c r="AU386" s="15" t="s">
        <v>82</v>
      </c>
    </row>
    <row r="387" spans="2:65" s="1" customFormat="1" ht="19.5">
      <c r="B387" s="32"/>
      <c r="C387" s="33"/>
      <c r="D387" s="180" t="s">
        <v>221</v>
      </c>
      <c r="E387" s="33"/>
      <c r="F387" s="183" t="s">
        <v>553</v>
      </c>
      <c r="G387" s="33"/>
      <c r="H387" s="33"/>
      <c r="I387" s="97"/>
      <c r="J387" s="33"/>
      <c r="K387" s="33"/>
      <c r="L387" s="36"/>
      <c r="M387" s="182"/>
      <c r="N387" s="58"/>
      <c r="O387" s="58"/>
      <c r="P387" s="58"/>
      <c r="Q387" s="58"/>
      <c r="R387" s="58"/>
      <c r="S387" s="58"/>
      <c r="T387" s="59"/>
      <c r="AT387" s="15" t="s">
        <v>221</v>
      </c>
      <c r="AU387" s="15" t="s">
        <v>82</v>
      </c>
    </row>
    <row r="388" spans="2:65" s="11" customFormat="1" ht="11.25">
      <c r="B388" s="184"/>
      <c r="C388" s="185"/>
      <c r="D388" s="180" t="s">
        <v>139</v>
      </c>
      <c r="E388" s="186" t="s">
        <v>1</v>
      </c>
      <c r="F388" s="187" t="s">
        <v>203</v>
      </c>
      <c r="G388" s="185"/>
      <c r="H388" s="188">
        <v>11</v>
      </c>
      <c r="I388" s="189"/>
      <c r="J388" s="185"/>
      <c r="K388" s="185"/>
      <c r="L388" s="190"/>
      <c r="M388" s="191"/>
      <c r="N388" s="192"/>
      <c r="O388" s="192"/>
      <c r="P388" s="192"/>
      <c r="Q388" s="192"/>
      <c r="R388" s="192"/>
      <c r="S388" s="192"/>
      <c r="T388" s="193"/>
      <c r="AT388" s="194" t="s">
        <v>139</v>
      </c>
      <c r="AU388" s="194" t="s">
        <v>82</v>
      </c>
      <c r="AV388" s="11" t="s">
        <v>82</v>
      </c>
      <c r="AW388" s="11" t="s">
        <v>34</v>
      </c>
      <c r="AX388" s="11" t="s">
        <v>80</v>
      </c>
      <c r="AY388" s="194" t="s">
        <v>126</v>
      </c>
    </row>
    <row r="389" spans="2:65" s="11" customFormat="1" ht="11.25">
      <c r="B389" s="184"/>
      <c r="C389" s="185"/>
      <c r="D389" s="180" t="s">
        <v>139</v>
      </c>
      <c r="E389" s="185"/>
      <c r="F389" s="187" t="s">
        <v>554</v>
      </c>
      <c r="G389" s="185"/>
      <c r="H389" s="188">
        <v>11.11</v>
      </c>
      <c r="I389" s="189"/>
      <c r="J389" s="185"/>
      <c r="K389" s="185"/>
      <c r="L389" s="190"/>
      <c r="M389" s="191"/>
      <c r="N389" s="192"/>
      <c r="O389" s="192"/>
      <c r="P389" s="192"/>
      <c r="Q389" s="192"/>
      <c r="R389" s="192"/>
      <c r="S389" s="192"/>
      <c r="T389" s="193"/>
      <c r="AT389" s="194" t="s">
        <v>139</v>
      </c>
      <c r="AU389" s="194" t="s">
        <v>82</v>
      </c>
      <c r="AV389" s="11" t="s">
        <v>82</v>
      </c>
      <c r="AW389" s="11" t="s">
        <v>4</v>
      </c>
      <c r="AX389" s="11" t="s">
        <v>80</v>
      </c>
      <c r="AY389" s="194" t="s">
        <v>126</v>
      </c>
    </row>
    <row r="390" spans="2:65" s="1" customFormat="1" ht="16.5" customHeight="1">
      <c r="B390" s="32"/>
      <c r="C390" s="206" t="s">
        <v>555</v>
      </c>
      <c r="D390" s="206" t="s">
        <v>197</v>
      </c>
      <c r="E390" s="207" t="s">
        <v>556</v>
      </c>
      <c r="F390" s="208" t="s">
        <v>557</v>
      </c>
      <c r="G390" s="209" t="s">
        <v>154</v>
      </c>
      <c r="H390" s="210">
        <v>89.89</v>
      </c>
      <c r="I390" s="211"/>
      <c r="J390" s="212">
        <f>ROUND(I390*H390,2)</f>
        <v>0</v>
      </c>
      <c r="K390" s="208" t="s">
        <v>132</v>
      </c>
      <c r="L390" s="213"/>
      <c r="M390" s="214" t="s">
        <v>1</v>
      </c>
      <c r="N390" s="215" t="s">
        <v>43</v>
      </c>
      <c r="O390" s="58"/>
      <c r="P390" s="177">
        <f>O390*H390</f>
        <v>0</v>
      </c>
      <c r="Q390" s="177">
        <v>8.2000000000000003E-2</v>
      </c>
      <c r="R390" s="177">
        <f>Q390*H390</f>
        <v>7.3709800000000003</v>
      </c>
      <c r="S390" s="177">
        <v>0</v>
      </c>
      <c r="T390" s="178">
        <f>S390*H390</f>
        <v>0</v>
      </c>
      <c r="AR390" s="15" t="s">
        <v>182</v>
      </c>
      <c r="AT390" s="15" t="s">
        <v>197</v>
      </c>
      <c r="AU390" s="15" t="s">
        <v>82</v>
      </c>
      <c r="AY390" s="15" t="s">
        <v>126</v>
      </c>
      <c r="BE390" s="179">
        <f>IF(N390="základní",J390,0)</f>
        <v>0</v>
      </c>
      <c r="BF390" s="179">
        <f>IF(N390="snížená",J390,0)</f>
        <v>0</v>
      </c>
      <c r="BG390" s="179">
        <f>IF(N390="zákl. přenesená",J390,0)</f>
        <v>0</v>
      </c>
      <c r="BH390" s="179">
        <f>IF(N390="sníž. přenesená",J390,0)</f>
        <v>0</v>
      </c>
      <c r="BI390" s="179">
        <f>IF(N390="nulová",J390,0)</f>
        <v>0</v>
      </c>
      <c r="BJ390" s="15" t="s">
        <v>80</v>
      </c>
      <c r="BK390" s="179">
        <f>ROUND(I390*H390,2)</f>
        <v>0</v>
      </c>
      <c r="BL390" s="15" t="s">
        <v>133</v>
      </c>
      <c r="BM390" s="15" t="s">
        <v>558</v>
      </c>
    </row>
    <row r="391" spans="2:65" s="1" customFormat="1" ht="11.25">
      <c r="B391" s="32"/>
      <c r="C391" s="33"/>
      <c r="D391" s="180" t="s">
        <v>135</v>
      </c>
      <c r="E391" s="33"/>
      <c r="F391" s="181" t="s">
        <v>557</v>
      </c>
      <c r="G391" s="33"/>
      <c r="H391" s="33"/>
      <c r="I391" s="97"/>
      <c r="J391" s="33"/>
      <c r="K391" s="33"/>
      <c r="L391" s="36"/>
      <c r="M391" s="182"/>
      <c r="N391" s="58"/>
      <c r="O391" s="58"/>
      <c r="P391" s="58"/>
      <c r="Q391" s="58"/>
      <c r="R391" s="58"/>
      <c r="S391" s="58"/>
      <c r="T391" s="59"/>
      <c r="AT391" s="15" t="s">
        <v>135</v>
      </c>
      <c r="AU391" s="15" t="s">
        <v>82</v>
      </c>
    </row>
    <row r="392" spans="2:65" s="1" customFormat="1" ht="29.25">
      <c r="B392" s="32"/>
      <c r="C392" s="33"/>
      <c r="D392" s="180" t="s">
        <v>221</v>
      </c>
      <c r="E392" s="33"/>
      <c r="F392" s="183" t="s">
        <v>559</v>
      </c>
      <c r="G392" s="33"/>
      <c r="H392" s="33"/>
      <c r="I392" s="97"/>
      <c r="J392" s="33"/>
      <c r="K392" s="33"/>
      <c r="L392" s="36"/>
      <c r="M392" s="182"/>
      <c r="N392" s="58"/>
      <c r="O392" s="58"/>
      <c r="P392" s="58"/>
      <c r="Q392" s="58"/>
      <c r="R392" s="58"/>
      <c r="S392" s="58"/>
      <c r="T392" s="59"/>
      <c r="AT392" s="15" t="s">
        <v>221</v>
      </c>
      <c r="AU392" s="15" t="s">
        <v>82</v>
      </c>
    </row>
    <row r="393" spans="2:65" s="11" customFormat="1" ht="11.25">
      <c r="B393" s="184"/>
      <c r="C393" s="185"/>
      <c r="D393" s="180" t="s">
        <v>139</v>
      </c>
      <c r="E393" s="186" t="s">
        <v>1</v>
      </c>
      <c r="F393" s="187" t="s">
        <v>560</v>
      </c>
      <c r="G393" s="185"/>
      <c r="H393" s="188">
        <v>89</v>
      </c>
      <c r="I393" s="189"/>
      <c r="J393" s="185"/>
      <c r="K393" s="185"/>
      <c r="L393" s="190"/>
      <c r="M393" s="191"/>
      <c r="N393" s="192"/>
      <c r="O393" s="192"/>
      <c r="P393" s="192"/>
      <c r="Q393" s="192"/>
      <c r="R393" s="192"/>
      <c r="S393" s="192"/>
      <c r="T393" s="193"/>
      <c r="AT393" s="194" t="s">
        <v>139</v>
      </c>
      <c r="AU393" s="194" t="s">
        <v>82</v>
      </c>
      <c r="AV393" s="11" t="s">
        <v>82</v>
      </c>
      <c r="AW393" s="11" t="s">
        <v>34</v>
      </c>
      <c r="AX393" s="11" t="s">
        <v>80</v>
      </c>
      <c r="AY393" s="194" t="s">
        <v>126</v>
      </c>
    </row>
    <row r="394" spans="2:65" s="11" customFormat="1" ht="11.25">
      <c r="B394" s="184"/>
      <c r="C394" s="185"/>
      <c r="D394" s="180" t="s">
        <v>139</v>
      </c>
      <c r="E394" s="185"/>
      <c r="F394" s="187" t="s">
        <v>561</v>
      </c>
      <c r="G394" s="185"/>
      <c r="H394" s="188">
        <v>89.89</v>
      </c>
      <c r="I394" s="189"/>
      <c r="J394" s="185"/>
      <c r="K394" s="185"/>
      <c r="L394" s="190"/>
      <c r="M394" s="191"/>
      <c r="N394" s="192"/>
      <c r="O394" s="192"/>
      <c r="P394" s="192"/>
      <c r="Q394" s="192"/>
      <c r="R394" s="192"/>
      <c r="S394" s="192"/>
      <c r="T394" s="193"/>
      <c r="AT394" s="194" t="s">
        <v>139</v>
      </c>
      <c r="AU394" s="194" t="s">
        <v>82</v>
      </c>
      <c r="AV394" s="11" t="s">
        <v>82</v>
      </c>
      <c r="AW394" s="11" t="s">
        <v>4</v>
      </c>
      <c r="AX394" s="11" t="s">
        <v>80</v>
      </c>
      <c r="AY394" s="194" t="s">
        <v>126</v>
      </c>
    </row>
    <row r="395" spans="2:65" s="1" customFormat="1" ht="16.5" customHeight="1">
      <c r="B395" s="32"/>
      <c r="C395" s="206" t="s">
        <v>562</v>
      </c>
      <c r="D395" s="206" t="s">
        <v>197</v>
      </c>
      <c r="E395" s="207" t="s">
        <v>563</v>
      </c>
      <c r="F395" s="208" t="s">
        <v>564</v>
      </c>
      <c r="G395" s="209" t="s">
        <v>154</v>
      </c>
      <c r="H395" s="210">
        <v>2</v>
      </c>
      <c r="I395" s="211"/>
      <c r="J395" s="212">
        <f>ROUND(I395*H395,2)</f>
        <v>0</v>
      </c>
      <c r="K395" s="208" t="s">
        <v>1</v>
      </c>
      <c r="L395" s="213"/>
      <c r="M395" s="214" t="s">
        <v>1</v>
      </c>
      <c r="N395" s="215" t="s">
        <v>43</v>
      </c>
      <c r="O395" s="58"/>
      <c r="P395" s="177">
        <f>O395*H395</f>
        <v>0</v>
      </c>
      <c r="Q395" s="177">
        <v>8.2000000000000003E-2</v>
      </c>
      <c r="R395" s="177">
        <f>Q395*H395</f>
        <v>0.16400000000000001</v>
      </c>
      <c r="S395" s="177">
        <v>0</v>
      </c>
      <c r="T395" s="178">
        <f>S395*H395</f>
        <v>0</v>
      </c>
      <c r="AR395" s="15" t="s">
        <v>182</v>
      </c>
      <c r="AT395" s="15" t="s">
        <v>197</v>
      </c>
      <c r="AU395" s="15" t="s">
        <v>82</v>
      </c>
      <c r="AY395" s="15" t="s">
        <v>126</v>
      </c>
      <c r="BE395" s="179">
        <f>IF(N395="základní",J395,0)</f>
        <v>0</v>
      </c>
      <c r="BF395" s="179">
        <f>IF(N395="snížená",J395,0)</f>
        <v>0</v>
      </c>
      <c r="BG395" s="179">
        <f>IF(N395="zákl. přenesená",J395,0)</f>
        <v>0</v>
      </c>
      <c r="BH395" s="179">
        <f>IF(N395="sníž. přenesená",J395,0)</f>
        <v>0</v>
      </c>
      <c r="BI395" s="179">
        <f>IF(N395="nulová",J395,0)</f>
        <v>0</v>
      </c>
      <c r="BJ395" s="15" t="s">
        <v>80</v>
      </c>
      <c r="BK395" s="179">
        <f>ROUND(I395*H395,2)</f>
        <v>0</v>
      </c>
      <c r="BL395" s="15" t="s">
        <v>133</v>
      </c>
      <c r="BM395" s="15" t="s">
        <v>565</v>
      </c>
    </row>
    <row r="396" spans="2:65" s="1" customFormat="1" ht="11.25">
      <c r="B396" s="32"/>
      <c r="C396" s="33"/>
      <c r="D396" s="180" t="s">
        <v>135</v>
      </c>
      <c r="E396" s="33"/>
      <c r="F396" s="181" t="s">
        <v>564</v>
      </c>
      <c r="G396" s="33"/>
      <c r="H396" s="33"/>
      <c r="I396" s="97"/>
      <c r="J396" s="33"/>
      <c r="K396" s="33"/>
      <c r="L396" s="36"/>
      <c r="M396" s="182"/>
      <c r="N396" s="58"/>
      <c r="O396" s="58"/>
      <c r="P396" s="58"/>
      <c r="Q396" s="58"/>
      <c r="R396" s="58"/>
      <c r="S396" s="58"/>
      <c r="T396" s="59"/>
      <c r="AT396" s="15" t="s">
        <v>135</v>
      </c>
      <c r="AU396" s="15" t="s">
        <v>82</v>
      </c>
    </row>
    <row r="397" spans="2:65" s="1" customFormat="1" ht="19.5">
      <c r="B397" s="32"/>
      <c r="C397" s="33"/>
      <c r="D397" s="180" t="s">
        <v>221</v>
      </c>
      <c r="E397" s="33"/>
      <c r="F397" s="183" t="s">
        <v>566</v>
      </c>
      <c r="G397" s="33"/>
      <c r="H397" s="33"/>
      <c r="I397" s="97"/>
      <c r="J397" s="33"/>
      <c r="K397" s="33"/>
      <c r="L397" s="36"/>
      <c r="M397" s="182"/>
      <c r="N397" s="58"/>
      <c r="O397" s="58"/>
      <c r="P397" s="58"/>
      <c r="Q397" s="58"/>
      <c r="R397" s="58"/>
      <c r="S397" s="58"/>
      <c r="T397" s="59"/>
      <c r="AT397" s="15" t="s">
        <v>221</v>
      </c>
      <c r="AU397" s="15" t="s">
        <v>82</v>
      </c>
    </row>
    <row r="398" spans="2:65" s="13" customFormat="1" ht="11.25">
      <c r="B398" s="216"/>
      <c r="C398" s="217"/>
      <c r="D398" s="180" t="s">
        <v>139</v>
      </c>
      <c r="E398" s="218" t="s">
        <v>1</v>
      </c>
      <c r="F398" s="219" t="s">
        <v>567</v>
      </c>
      <c r="G398" s="217"/>
      <c r="H398" s="218" t="s">
        <v>1</v>
      </c>
      <c r="I398" s="220"/>
      <c r="J398" s="217"/>
      <c r="K398" s="217"/>
      <c r="L398" s="221"/>
      <c r="M398" s="222"/>
      <c r="N398" s="223"/>
      <c r="O398" s="223"/>
      <c r="P398" s="223"/>
      <c r="Q398" s="223"/>
      <c r="R398" s="223"/>
      <c r="S398" s="223"/>
      <c r="T398" s="224"/>
      <c r="AT398" s="225" t="s">
        <v>139</v>
      </c>
      <c r="AU398" s="225" t="s">
        <v>82</v>
      </c>
      <c r="AV398" s="13" t="s">
        <v>80</v>
      </c>
      <c r="AW398" s="13" t="s">
        <v>34</v>
      </c>
      <c r="AX398" s="13" t="s">
        <v>72</v>
      </c>
      <c r="AY398" s="225" t="s">
        <v>126</v>
      </c>
    </row>
    <row r="399" spans="2:65" s="11" customFormat="1" ht="11.25">
      <c r="B399" s="184"/>
      <c r="C399" s="185"/>
      <c r="D399" s="180" t="s">
        <v>139</v>
      </c>
      <c r="E399" s="186" t="s">
        <v>1</v>
      </c>
      <c r="F399" s="187" t="s">
        <v>82</v>
      </c>
      <c r="G399" s="185"/>
      <c r="H399" s="188">
        <v>2</v>
      </c>
      <c r="I399" s="189"/>
      <c r="J399" s="185"/>
      <c r="K399" s="185"/>
      <c r="L399" s="190"/>
      <c r="M399" s="191"/>
      <c r="N399" s="192"/>
      <c r="O399" s="192"/>
      <c r="P399" s="192"/>
      <c r="Q399" s="192"/>
      <c r="R399" s="192"/>
      <c r="S399" s="192"/>
      <c r="T399" s="193"/>
      <c r="AT399" s="194" t="s">
        <v>139</v>
      </c>
      <c r="AU399" s="194" t="s">
        <v>82</v>
      </c>
      <c r="AV399" s="11" t="s">
        <v>82</v>
      </c>
      <c r="AW399" s="11" t="s">
        <v>34</v>
      </c>
      <c r="AX399" s="11" t="s">
        <v>80</v>
      </c>
      <c r="AY399" s="194" t="s">
        <v>126</v>
      </c>
    </row>
    <row r="400" spans="2:65" s="1" customFormat="1" ht="16.5" customHeight="1">
      <c r="B400" s="32"/>
      <c r="C400" s="168" t="s">
        <v>568</v>
      </c>
      <c r="D400" s="168" t="s">
        <v>128</v>
      </c>
      <c r="E400" s="169" t="s">
        <v>569</v>
      </c>
      <c r="F400" s="170" t="s">
        <v>570</v>
      </c>
      <c r="G400" s="171" t="s">
        <v>185</v>
      </c>
      <c r="H400" s="172">
        <v>38</v>
      </c>
      <c r="I400" s="173"/>
      <c r="J400" s="174">
        <f>ROUND(I400*H400,2)</f>
        <v>0</v>
      </c>
      <c r="K400" s="170" t="s">
        <v>132</v>
      </c>
      <c r="L400" s="36"/>
      <c r="M400" s="175" t="s">
        <v>1</v>
      </c>
      <c r="N400" s="176" t="s">
        <v>43</v>
      </c>
      <c r="O400" s="58"/>
      <c r="P400" s="177">
        <f>O400*H400</f>
        <v>0</v>
      </c>
      <c r="Q400" s="177">
        <v>3.6000000000000002E-4</v>
      </c>
      <c r="R400" s="177">
        <f>Q400*H400</f>
        <v>1.3680000000000001E-2</v>
      </c>
      <c r="S400" s="177">
        <v>0</v>
      </c>
      <c r="T400" s="178">
        <f>S400*H400</f>
        <v>0</v>
      </c>
      <c r="AR400" s="15" t="s">
        <v>133</v>
      </c>
      <c r="AT400" s="15" t="s">
        <v>128</v>
      </c>
      <c r="AU400" s="15" t="s">
        <v>82</v>
      </c>
      <c r="AY400" s="15" t="s">
        <v>126</v>
      </c>
      <c r="BE400" s="179">
        <f>IF(N400="základní",J400,0)</f>
        <v>0</v>
      </c>
      <c r="BF400" s="179">
        <f>IF(N400="snížená",J400,0)</f>
        <v>0</v>
      </c>
      <c r="BG400" s="179">
        <f>IF(N400="zákl. přenesená",J400,0)</f>
        <v>0</v>
      </c>
      <c r="BH400" s="179">
        <f>IF(N400="sníž. přenesená",J400,0)</f>
        <v>0</v>
      </c>
      <c r="BI400" s="179">
        <f>IF(N400="nulová",J400,0)</f>
        <v>0</v>
      </c>
      <c r="BJ400" s="15" t="s">
        <v>80</v>
      </c>
      <c r="BK400" s="179">
        <f>ROUND(I400*H400,2)</f>
        <v>0</v>
      </c>
      <c r="BL400" s="15" t="s">
        <v>133</v>
      </c>
      <c r="BM400" s="15" t="s">
        <v>571</v>
      </c>
    </row>
    <row r="401" spans="2:65" s="1" customFormat="1" ht="11.25">
      <c r="B401" s="32"/>
      <c r="C401" s="33"/>
      <c r="D401" s="180" t="s">
        <v>135</v>
      </c>
      <c r="E401" s="33"/>
      <c r="F401" s="181" t="s">
        <v>572</v>
      </c>
      <c r="G401" s="33"/>
      <c r="H401" s="33"/>
      <c r="I401" s="97"/>
      <c r="J401" s="33"/>
      <c r="K401" s="33"/>
      <c r="L401" s="36"/>
      <c r="M401" s="182"/>
      <c r="N401" s="58"/>
      <c r="O401" s="58"/>
      <c r="P401" s="58"/>
      <c r="Q401" s="58"/>
      <c r="R401" s="58"/>
      <c r="S401" s="58"/>
      <c r="T401" s="59"/>
      <c r="AT401" s="15" t="s">
        <v>135</v>
      </c>
      <c r="AU401" s="15" t="s">
        <v>82</v>
      </c>
    </row>
    <row r="402" spans="2:65" s="1" customFormat="1" ht="19.5">
      <c r="B402" s="32"/>
      <c r="C402" s="33"/>
      <c r="D402" s="180" t="s">
        <v>137</v>
      </c>
      <c r="E402" s="33"/>
      <c r="F402" s="183" t="s">
        <v>573</v>
      </c>
      <c r="G402" s="33"/>
      <c r="H402" s="33"/>
      <c r="I402" s="97"/>
      <c r="J402" s="33"/>
      <c r="K402" s="33"/>
      <c r="L402" s="36"/>
      <c r="M402" s="182"/>
      <c r="N402" s="58"/>
      <c r="O402" s="58"/>
      <c r="P402" s="58"/>
      <c r="Q402" s="58"/>
      <c r="R402" s="58"/>
      <c r="S402" s="58"/>
      <c r="T402" s="59"/>
      <c r="AT402" s="15" t="s">
        <v>137</v>
      </c>
      <c r="AU402" s="15" t="s">
        <v>82</v>
      </c>
    </row>
    <row r="403" spans="2:65" s="11" customFormat="1" ht="11.25">
      <c r="B403" s="184"/>
      <c r="C403" s="185"/>
      <c r="D403" s="180" t="s">
        <v>139</v>
      </c>
      <c r="E403" s="186" t="s">
        <v>1</v>
      </c>
      <c r="F403" s="187" t="s">
        <v>574</v>
      </c>
      <c r="G403" s="185"/>
      <c r="H403" s="188">
        <v>38</v>
      </c>
      <c r="I403" s="189"/>
      <c r="J403" s="185"/>
      <c r="K403" s="185"/>
      <c r="L403" s="190"/>
      <c r="M403" s="191"/>
      <c r="N403" s="192"/>
      <c r="O403" s="192"/>
      <c r="P403" s="192"/>
      <c r="Q403" s="192"/>
      <c r="R403" s="192"/>
      <c r="S403" s="192"/>
      <c r="T403" s="193"/>
      <c r="AT403" s="194" t="s">
        <v>139</v>
      </c>
      <c r="AU403" s="194" t="s">
        <v>82</v>
      </c>
      <c r="AV403" s="11" t="s">
        <v>82</v>
      </c>
      <c r="AW403" s="11" t="s">
        <v>34</v>
      </c>
      <c r="AX403" s="11" t="s">
        <v>80</v>
      </c>
      <c r="AY403" s="194" t="s">
        <v>126</v>
      </c>
    </row>
    <row r="404" spans="2:65" s="1" customFormat="1" ht="16.5" customHeight="1">
      <c r="B404" s="32"/>
      <c r="C404" s="168" t="s">
        <v>575</v>
      </c>
      <c r="D404" s="168" t="s">
        <v>128</v>
      </c>
      <c r="E404" s="169" t="s">
        <v>576</v>
      </c>
      <c r="F404" s="170" t="s">
        <v>577</v>
      </c>
      <c r="G404" s="171" t="s">
        <v>154</v>
      </c>
      <c r="H404" s="172">
        <v>21</v>
      </c>
      <c r="I404" s="173"/>
      <c r="J404" s="174">
        <f>ROUND(I404*H404,2)</f>
        <v>0</v>
      </c>
      <c r="K404" s="170" t="s">
        <v>132</v>
      </c>
      <c r="L404" s="36"/>
      <c r="M404" s="175" t="s">
        <v>1</v>
      </c>
      <c r="N404" s="176" t="s">
        <v>43</v>
      </c>
      <c r="O404" s="58"/>
      <c r="P404" s="177">
        <f>O404*H404</f>
        <v>0</v>
      </c>
      <c r="Q404" s="177">
        <v>6.0999999999999997E-4</v>
      </c>
      <c r="R404" s="177">
        <f>Q404*H404</f>
        <v>1.281E-2</v>
      </c>
      <c r="S404" s="177">
        <v>0</v>
      </c>
      <c r="T404" s="178">
        <f>S404*H404</f>
        <v>0</v>
      </c>
      <c r="AR404" s="15" t="s">
        <v>133</v>
      </c>
      <c r="AT404" s="15" t="s">
        <v>128</v>
      </c>
      <c r="AU404" s="15" t="s">
        <v>82</v>
      </c>
      <c r="AY404" s="15" t="s">
        <v>126</v>
      </c>
      <c r="BE404" s="179">
        <f>IF(N404="základní",J404,0)</f>
        <v>0</v>
      </c>
      <c r="BF404" s="179">
        <f>IF(N404="snížená",J404,0)</f>
        <v>0</v>
      </c>
      <c r="BG404" s="179">
        <f>IF(N404="zákl. přenesená",J404,0)</f>
        <v>0</v>
      </c>
      <c r="BH404" s="179">
        <f>IF(N404="sníž. přenesená",J404,0)</f>
        <v>0</v>
      </c>
      <c r="BI404" s="179">
        <f>IF(N404="nulová",J404,0)</f>
        <v>0</v>
      </c>
      <c r="BJ404" s="15" t="s">
        <v>80</v>
      </c>
      <c r="BK404" s="179">
        <f>ROUND(I404*H404,2)</f>
        <v>0</v>
      </c>
      <c r="BL404" s="15" t="s">
        <v>133</v>
      </c>
      <c r="BM404" s="15" t="s">
        <v>578</v>
      </c>
    </row>
    <row r="405" spans="2:65" s="1" customFormat="1" ht="19.5">
      <c r="B405" s="32"/>
      <c r="C405" s="33"/>
      <c r="D405" s="180" t="s">
        <v>135</v>
      </c>
      <c r="E405" s="33"/>
      <c r="F405" s="181" t="s">
        <v>579</v>
      </c>
      <c r="G405" s="33"/>
      <c r="H405" s="33"/>
      <c r="I405" s="97"/>
      <c r="J405" s="33"/>
      <c r="K405" s="33"/>
      <c r="L405" s="36"/>
      <c r="M405" s="182"/>
      <c r="N405" s="58"/>
      <c r="O405" s="58"/>
      <c r="P405" s="58"/>
      <c r="Q405" s="58"/>
      <c r="R405" s="58"/>
      <c r="S405" s="58"/>
      <c r="T405" s="59"/>
      <c r="AT405" s="15" t="s">
        <v>135</v>
      </c>
      <c r="AU405" s="15" t="s">
        <v>82</v>
      </c>
    </row>
    <row r="406" spans="2:65" s="1" customFormat="1" ht="19.5">
      <c r="B406" s="32"/>
      <c r="C406" s="33"/>
      <c r="D406" s="180" t="s">
        <v>137</v>
      </c>
      <c r="E406" s="33"/>
      <c r="F406" s="183" t="s">
        <v>580</v>
      </c>
      <c r="G406" s="33"/>
      <c r="H406" s="33"/>
      <c r="I406" s="97"/>
      <c r="J406" s="33"/>
      <c r="K406" s="33"/>
      <c r="L406" s="36"/>
      <c r="M406" s="182"/>
      <c r="N406" s="58"/>
      <c r="O406" s="58"/>
      <c r="P406" s="58"/>
      <c r="Q406" s="58"/>
      <c r="R406" s="58"/>
      <c r="S406" s="58"/>
      <c r="T406" s="59"/>
      <c r="AT406" s="15" t="s">
        <v>137</v>
      </c>
      <c r="AU406" s="15" t="s">
        <v>82</v>
      </c>
    </row>
    <row r="407" spans="2:65" s="11" customFormat="1" ht="11.25">
      <c r="B407" s="184"/>
      <c r="C407" s="185"/>
      <c r="D407" s="180" t="s">
        <v>139</v>
      </c>
      <c r="E407" s="186" t="s">
        <v>1</v>
      </c>
      <c r="F407" s="187" t="s">
        <v>7</v>
      </c>
      <c r="G407" s="185"/>
      <c r="H407" s="188">
        <v>21</v>
      </c>
      <c r="I407" s="189"/>
      <c r="J407" s="185"/>
      <c r="K407" s="185"/>
      <c r="L407" s="190"/>
      <c r="M407" s="191"/>
      <c r="N407" s="192"/>
      <c r="O407" s="192"/>
      <c r="P407" s="192"/>
      <c r="Q407" s="192"/>
      <c r="R407" s="192"/>
      <c r="S407" s="192"/>
      <c r="T407" s="193"/>
      <c r="AT407" s="194" t="s">
        <v>139</v>
      </c>
      <c r="AU407" s="194" t="s">
        <v>82</v>
      </c>
      <c r="AV407" s="11" t="s">
        <v>82</v>
      </c>
      <c r="AW407" s="11" t="s">
        <v>34</v>
      </c>
      <c r="AX407" s="11" t="s">
        <v>80</v>
      </c>
      <c r="AY407" s="194" t="s">
        <v>126</v>
      </c>
    </row>
    <row r="408" spans="2:65" s="1" customFormat="1" ht="16.5" customHeight="1">
      <c r="B408" s="32"/>
      <c r="C408" s="168" t="s">
        <v>581</v>
      </c>
      <c r="D408" s="168" t="s">
        <v>128</v>
      </c>
      <c r="E408" s="169" t="s">
        <v>582</v>
      </c>
      <c r="F408" s="170" t="s">
        <v>583</v>
      </c>
      <c r="G408" s="171" t="s">
        <v>154</v>
      </c>
      <c r="H408" s="172">
        <v>19</v>
      </c>
      <c r="I408" s="173"/>
      <c r="J408" s="174">
        <f>ROUND(I408*H408,2)</f>
        <v>0</v>
      </c>
      <c r="K408" s="170" t="s">
        <v>132</v>
      </c>
      <c r="L408" s="36"/>
      <c r="M408" s="175" t="s">
        <v>1</v>
      </c>
      <c r="N408" s="176" t="s">
        <v>43</v>
      </c>
      <c r="O408" s="58"/>
      <c r="P408" s="177">
        <f>O408*H408</f>
        <v>0</v>
      </c>
      <c r="Q408" s="177">
        <v>0</v>
      </c>
      <c r="R408" s="177">
        <f>Q408*H408</f>
        <v>0</v>
      </c>
      <c r="S408" s="177">
        <v>0</v>
      </c>
      <c r="T408" s="178">
        <f>S408*H408</f>
        <v>0</v>
      </c>
      <c r="AR408" s="15" t="s">
        <v>133</v>
      </c>
      <c r="AT408" s="15" t="s">
        <v>128</v>
      </c>
      <c r="AU408" s="15" t="s">
        <v>82</v>
      </c>
      <c r="AY408" s="15" t="s">
        <v>126</v>
      </c>
      <c r="BE408" s="179">
        <f>IF(N408="základní",J408,0)</f>
        <v>0</v>
      </c>
      <c r="BF408" s="179">
        <f>IF(N408="snížená",J408,0)</f>
        <v>0</v>
      </c>
      <c r="BG408" s="179">
        <f>IF(N408="zákl. přenesená",J408,0)</f>
        <v>0</v>
      </c>
      <c r="BH408" s="179">
        <f>IF(N408="sníž. přenesená",J408,0)</f>
        <v>0</v>
      </c>
      <c r="BI408" s="179">
        <f>IF(N408="nulová",J408,0)</f>
        <v>0</v>
      </c>
      <c r="BJ408" s="15" t="s">
        <v>80</v>
      </c>
      <c r="BK408" s="179">
        <f>ROUND(I408*H408,2)</f>
        <v>0</v>
      </c>
      <c r="BL408" s="15" t="s">
        <v>133</v>
      </c>
      <c r="BM408" s="15" t="s">
        <v>584</v>
      </c>
    </row>
    <row r="409" spans="2:65" s="1" customFormat="1" ht="11.25">
      <c r="B409" s="32"/>
      <c r="C409" s="33"/>
      <c r="D409" s="180" t="s">
        <v>135</v>
      </c>
      <c r="E409" s="33"/>
      <c r="F409" s="181" t="s">
        <v>585</v>
      </c>
      <c r="G409" s="33"/>
      <c r="H409" s="33"/>
      <c r="I409" s="97"/>
      <c r="J409" s="33"/>
      <c r="K409" s="33"/>
      <c r="L409" s="36"/>
      <c r="M409" s="182"/>
      <c r="N409" s="58"/>
      <c r="O409" s="58"/>
      <c r="P409" s="58"/>
      <c r="Q409" s="58"/>
      <c r="R409" s="58"/>
      <c r="S409" s="58"/>
      <c r="T409" s="59"/>
      <c r="AT409" s="15" t="s">
        <v>135</v>
      </c>
      <c r="AU409" s="15" t="s">
        <v>82</v>
      </c>
    </row>
    <row r="410" spans="2:65" s="1" customFormat="1" ht="19.5">
      <c r="B410" s="32"/>
      <c r="C410" s="33"/>
      <c r="D410" s="180" t="s">
        <v>137</v>
      </c>
      <c r="E410" s="33"/>
      <c r="F410" s="183" t="s">
        <v>586</v>
      </c>
      <c r="G410" s="33"/>
      <c r="H410" s="33"/>
      <c r="I410" s="97"/>
      <c r="J410" s="33"/>
      <c r="K410" s="33"/>
      <c r="L410" s="36"/>
      <c r="M410" s="182"/>
      <c r="N410" s="58"/>
      <c r="O410" s="58"/>
      <c r="P410" s="58"/>
      <c r="Q410" s="58"/>
      <c r="R410" s="58"/>
      <c r="S410" s="58"/>
      <c r="T410" s="59"/>
      <c r="AT410" s="15" t="s">
        <v>137</v>
      </c>
      <c r="AU410" s="15" t="s">
        <v>82</v>
      </c>
    </row>
    <row r="411" spans="2:65" s="11" customFormat="1" ht="11.25">
      <c r="B411" s="184"/>
      <c r="C411" s="185"/>
      <c r="D411" s="180" t="s">
        <v>139</v>
      </c>
      <c r="E411" s="186" t="s">
        <v>1</v>
      </c>
      <c r="F411" s="187" t="s">
        <v>258</v>
      </c>
      <c r="G411" s="185"/>
      <c r="H411" s="188">
        <v>19</v>
      </c>
      <c r="I411" s="189"/>
      <c r="J411" s="185"/>
      <c r="K411" s="185"/>
      <c r="L411" s="190"/>
      <c r="M411" s="191"/>
      <c r="N411" s="192"/>
      <c r="O411" s="192"/>
      <c r="P411" s="192"/>
      <c r="Q411" s="192"/>
      <c r="R411" s="192"/>
      <c r="S411" s="192"/>
      <c r="T411" s="193"/>
      <c r="AT411" s="194" t="s">
        <v>139</v>
      </c>
      <c r="AU411" s="194" t="s">
        <v>82</v>
      </c>
      <c r="AV411" s="11" t="s">
        <v>82</v>
      </c>
      <c r="AW411" s="11" t="s">
        <v>34</v>
      </c>
      <c r="AX411" s="11" t="s">
        <v>80</v>
      </c>
      <c r="AY411" s="194" t="s">
        <v>126</v>
      </c>
    </row>
    <row r="412" spans="2:65" s="10" customFormat="1" ht="20.85" customHeight="1">
      <c r="B412" s="152"/>
      <c r="C412" s="153"/>
      <c r="D412" s="154" t="s">
        <v>71</v>
      </c>
      <c r="E412" s="166" t="s">
        <v>587</v>
      </c>
      <c r="F412" s="166" t="s">
        <v>588</v>
      </c>
      <c r="G412" s="153"/>
      <c r="H412" s="153"/>
      <c r="I412" s="156"/>
      <c r="J412" s="167">
        <f>BK412</f>
        <v>0</v>
      </c>
      <c r="K412" s="153"/>
      <c r="L412" s="158"/>
      <c r="M412" s="159"/>
      <c r="N412" s="160"/>
      <c r="O412" s="160"/>
      <c r="P412" s="161">
        <f>SUM(P413:P456)</f>
        <v>0</v>
      </c>
      <c r="Q412" s="160"/>
      <c r="R412" s="161">
        <f>SUM(R413:R456)</f>
        <v>0</v>
      </c>
      <c r="S412" s="160"/>
      <c r="T412" s="162">
        <f>SUM(T413:T456)</f>
        <v>438.33024</v>
      </c>
      <c r="AR412" s="163" t="s">
        <v>80</v>
      </c>
      <c r="AT412" s="164" t="s">
        <v>71</v>
      </c>
      <c r="AU412" s="164" t="s">
        <v>82</v>
      </c>
      <c r="AY412" s="163" t="s">
        <v>126</v>
      </c>
      <c r="BK412" s="165">
        <f>SUM(BK413:BK456)</f>
        <v>0</v>
      </c>
    </row>
    <row r="413" spans="2:65" s="1" customFormat="1" ht="16.5" customHeight="1">
      <c r="B413" s="32"/>
      <c r="C413" s="168" t="s">
        <v>589</v>
      </c>
      <c r="D413" s="168" t="s">
        <v>128</v>
      </c>
      <c r="E413" s="169" t="s">
        <v>590</v>
      </c>
      <c r="F413" s="170" t="s">
        <v>591</v>
      </c>
      <c r="G413" s="171" t="s">
        <v>185</v>
      </c>
      <c r="H413" s="172">
        <v>8</v>
      </c>
      <c r="I413" s="173"/>
      <c r="J413" s="174">
        <f>ROUND(I413*H413,2)</f>
        <v>0</v>
      </c>
      <c r="K413" s="170" t="s">
        <v>132</v>
      </c>
      <c r="L413" s="36"/>
      <c r="M413" s="175" t="s">
        <v>1</v>
      </c>
      <c r="N413" s="176" t="s">
        <v>43</v>
      </c>
      <c r="O413" s="58"/>
      <c r="P413" s="177">
        <f>O413*H413</f>
        <v>0</v>
      </c>
      <c r="Q413" s="177">
        <v>0</v>
      </c>
      <c r="R413" s="177">
        <f>Q413*H413</f>
        <v>0</v>
      </c>
      <c r="S413" s="177">
        <v>0.26</v>
      </c>
      <c r="T413" s="178">
        <f>S413*H413</f>
        <v>2.08</v>
      </c>
      <c r="AR413" s="15" t="s">
        <v>133</v>
      </c>
      <c r="AT413" s="15" t="s">
        <v>128</v>
      </c>
      <c r="AU413" s="15" t="s">
        <v>147</v>
      </c>
      <c r="AY413" s="15" t="s">
        <v>126</v>
      </c>
      <c r="BE413" s="179">
        <f>IF(N413="základní",J413,0)</f>
        <v>0</v>
      </c>
      <c r="BF413" s="179">
        <f>IF(N413="snížená",J413,0)</f>
        <v>0</v>
      </c>
      <c r="BG413" s="179">
        <f>IF(N413="zákl. přenesená",J413,0)</f>
        <v>0</v>
      </c>
      <c r="BH413" s="179">
        <f>IF(N413="sníž. přenesená",J413,0)</f>
        <v>0</v>
      </c>
      <c r="BI413" s="179">
        <f>IF(N413="nulová",J413,0)</f>
        <v>0</v>
      </c>
      <c r="BJ413" s="15" t="s">
        <v>80</v>
      </c>
      <c r="BK413" s="179">
        <f>ROUND(I413*H413,2)</f>
        <v>0</v>
      </c>
      <c r="BL413" s="15" t="s">
        <v>133</v>
      </c>
      <c r="BM413" s="15" t="s">
        <v>592</v>
      </c>
    </row>
    <row r="414" spans="2:65" s="1" customFormat="1" ht="19.5">
      <c r="B414" s="32"/>
      <c r="C414" s="33"/>
      <c r="D414" s="180" t="s">
        <v>135</v>
      </c>
      <c r="E414" s="33"/>
      <c r="F414" s="181" t="s">
        <v>593</v>
      </c>
      <c r="G414" s="33"/>
      <c r="H414" s="33"/>
      <c r="I414" s="97"/>
      <c r="J414" s="33"/>
      <c r="K414" s="33"/>
      <c r="L414" s="36"/>
      <c r="M414" s="182"/>
      <c r="N414" s="58"/>
      <c r="O414" s="58"/>
      <c r="P414" s="58"/>
      <c r="Q414" s="58"/>
      <c r="R414" s="58"/>
      <c r="S414" s="58"/>
      <c r="T414" s="59"/>
      <c r="AT414" s="15" t="s">
        <v>135</v>
      </c>
      <c r="AU414" s="15" t="s">
        <v>147</v>
      </c>
    </row>
    <row r="415" spans="2:65" s="1" customFormat="1" ht="78">
      <c r="B415" s="32"/>
      <c r="C415" s="33"/>
      <c r="D415" s="180" t="s">
        <v>137</v>
      </c>
      <c r="E415" s="33"/>
      <c r="F415" s="183" t="s">
        <v>594</v>
      </c>
      <c r="G415" s="33"/>
      <c r="H415" s="33"/>
      <c r="I415" s="97"/>
      <c r="J415" s="33"/>
      <c r="K415" s="33"/>
      <c r="L415" s="36"/>
      <c r="M415" s="182"/>
      <c r="N415" s="58"/>
      <c r="O415" s="58"/>
      <c r="P415" s="58"/>
      <c r="Q415" s="58"/>
      <c r="R415" s="58"/>
      <c r="S415" s="58"/>
      <c r="T415" s="59"/>
      <c r="AT415" s="15" t="s">
        <v>137</v>
      </c>
      <c r="AU415" s="15" t="s">
        <v>147</v>
      </c>
    </row>
    <row r="416" spans="2:65" s="11" customFormat="1" ht="11.25">
      <c r="B416" s="184"/>
      <c r="C416" s="185"/>
      <c r="D416" s="180" t="s">
        <v>139</v>
      </c>
      <c r="E416" s="186" t="s">
        <v>1</v>
      </c>
      <c r="F416" s="187" t="s">
        <v>182</v>
      </c>
      <c r="G416" s="185"/>
      <c r="H416" s="188">
        <v>8</v>
      </c>
      <c r="I416" s="189"/>
      <c r="J416" s="185"/>
      <c r="K416" s="185"/>
      <c r="L416" s="190"/>
      <c r="M416" s="191"/>
      <c r="N416" s="192"/>
      <c r="O416" s="192"/>
      <c r="P416" s="192"/>
      <c r="Q416" s="192"/>
      <c r="R416" s="192"/>
      <c r="S416" s="192"/>
      <c r="T416" s="193"/>
      <c r="AT416" s="194" t="s">
        <v>139</v>
      </c>
      <c r="AU416" s="194" t="s">
        <v>147</v>
      </c>
      <c r="AV416" s="11" t="s">
        <v>82</v>
      </c>
      <c r="AW416" s="11" t="s">
        <v>34</v>
      </c>
      <c r="AX416" s="11" t="s">
        <v>80</v>
      </c>
      <c r="AY416" s="194" t="s">
        <v>126</v>
      </c>
    </row>
    <row r="417" spans="2:65" s="1" customFormat="1" ht="16.5" customHeight="1">
      <c r="B417" s="32"/>
      <c r="C417" s="168" t="s">
        <v>595</v>
      </c>
      <c r="D417" s="168" t="s">
        <v>128</v>
      </c>
      <c r="E417" s="169" t="s">
        <v>596</v>
      </c>
      <c r="F417" s="170" t="s">
        <v>597</v>
      </c>
      <c r="G417" s="171" t="s">
        <v>185</v>
      </c>
      <c r="H417" s="172">
        <v>144</v>
      </c>
      <c r="I417" s="173"/>
      <c r="J417" s="174">
        <f>ROUND(I417*H417,2)</f>
        <v>0</v>
      </c>
      <c r="K417" s="170" t="s">
        <v>132</v>
      </c>
      <c r="L417" s="36"/>
      <c r="M417" s="175" t="s">
        <v>1</v>
      </c>
      <c r="N417" s="176" t="s">
        <v>43</v>
      </c>
      <c r="O417" s="58"/>
      <c r="P417" s="177">
        <f>O417*H417</f>
        <v>0</v>
      </c>
      <c r="Q417" s="177">
        <v>0</v>
      </c>
      <c r="R417" s="177">
        <f>Q417*H417</f>
        <v>0</v>
      </c>
      <c r="S417" s="177">
        <v>0.255</v>
      </c>
      <c r="T417" s="178">
        <f>S417*H417</f>
        <v>36.72</v>
      </c>
      <c r="AR417" s="15" t="s">
        <v>133</v>
      </c>
      <c r="AT417" s="15" t="s">
        <v>128</v>
      </c>
      <c r="AU417" s="15" t="s">
        <v>147</v>
      </c>
      <c r="AY417" s="15" t="s">
        <v>126</v>
      </c>
      <c r="BE417" s="179">
        <f>IF(N417="základní",J417,0)</f>
        <v>0</v>
      </c>
      <c r="BF417" s="179">
        <f>IF(N417="snížená",J417,0)</f>
        <v>0</v>
      </c>
      <c r="BG417" s="179">
        <f>IF(N417="zákl. přenesená",J417,0)</f>
        <v>0</v>
      </c>
      <c r="BH417" s="179">
        <f>IF(N417="sníž. přenesená",J417,0)</f>
        <v>0</v>
      </c>
      <c r="BI417" s="179">
        <f>IF(N417="nulová",J417,0)</f>
        <v>0</v>
      </c>
      <c r="BJ417" s="15" t="s">
        <v>80</v>
      </c>
      <c r="BK417" s="179">
        <f>ROUND(I417*H417,2)</f>
        <v>0</v>
      </c>
      <c r="BL417" s="15" t="s">
        <v>133</v>
      </c>
      <c r="BM417" s="15" t="s">
        <v>598</v>
      </c>
    </row>
    <row r="418" spans="2:65" s="1" customFormat="1" ht="29.25">
      <c r="B418" s="32"/>
      <c r="C418" s="33"/>
      <c r="D418" s="180" t="s">
        <v>135</v>
      </c>
      <c r="E418" s="33"/>
      <c r="F418" s="181" t="s">
        <v>599</v>
      </c>
      <c r="G418" s="33"/>
      <c r="H418" s="33"/>
      <c r="I418" s="97"/>
      <c r="J418" s="33"/>
      <c r="K418" s="33"/>
      <c r="L418" s="36"/>
      <c r="M418" s="182"/>
      <c r="N418" s="58"/>
      <c r="O418" s="58"/>
      <c r="P418" s="58"/>
      <c r="Q418" s="58"/>
      <c r="R418" s="58"/>
      <c r="S418" s="58"/>
      <c r="T418" s="59"/>
      <c r="AT418" s="15" t="s">
        <v>135</v>
      </c>
      <c r="AU418" s="15" t="s">
        <v>147</v>
      </c>
    </row>
    <row r="419" spans="2:65" s="1" customFormat="1" ht="78">
      <c r="B419" s="32"/>
      <c r="C419" s="33"/>
      <c r="D419" s="180" t="s">
        <v>137</v>
      </c>
      <c r="E419" s="33"/>
      <c r="F419" s="183" t="s">
        <v>594</v>
      </c>
      <c r="G419" s="33"/>
      <c r="H419" s="33"/>
      <c r="I419" s="97"/>
      <c r="J419" s="33"/>
      <c r="K419" s="33"/>
      <c r="L419" s="36"/>
      <c r="M419" s="182"/>
      <c r="N419" s="58"/>
      <c r="O419" s="58"/>
      <c r="P419" s="58"/>
      <c r="Q419" s="58"/>
      <c r="R419" s="58"/>
      <c r="S419" s="58"/>
      <c r="T419" s="59"/>
      <c r="AT419" s="15" t="s">
        <v>137</v>
      </c>
      <c r="AU419" s="15" t="s">
        <v>147</v>
      </c>
    </row>
    <row r="420" spans="2:65" s="11" customFormat="1" ht="11.25">
      <c r="B420" s="184"/>
      <c r="C420" s="185"/>
      <c r="D420" s="180" t="s">
        <v>139</v>
      </c>
      <c r="E420" s="186" t="s">
        <v>1</v>
      </c>
      <c r="F420" s="187" t="s">
        <v>600</v>
      </c>
      <c r="G420" s="185"/>
      <c r="H420" s="188">
        <v>144</v>
      </c>
      <c r="I420" s="189"/>
      <c r="J420" s="185"/>
      <c r="K420" s="185"/>
      <c r="L420" s="190"/>
      <c r="M420" s="191"/>
      <c r="N420" s="192"/>
      <c r="O420" s="192"/>
      <c r="P420" s="192"/>
      <c r="Q420" s="192"/>
      <c r="R420" s="192"/>
      <c r="S420" s="192"/>
      <c r="T420" s="193"/>
      <c r="AT420" s="194" t="s">
        <v>139</v>
      </c>
      <c r="AU420" s="194" t="s">
        <v>147</v>
      </c>
      <c r="AV420" s="11" t="s">
        <v>82</v>
      </c>
      <c r="AW420" s="11" t="s">
        <v>34</v>
      </c>
      <c r="AX420" s="11" t="s">
        <v>80</v>
      </c>
      <c r="AY420" s="194" t="s">
        <v>126</v>
      </c>
    </row>
    <row r="421" spans="2:65" s="1" customFormat="1" ht="16.5" customHeight="1">
      <c r="B421" s="32"/>
      <c r="C421" s="168" t="s">
        <v>601</v>
      </c>
      <c r="D421" s="168" t="s">
        <v>128</v>
      </c>
      <c r="E421" s="169" t="s">
        <v>602</v>
      </c>
      <c r="F421" s="170" t="s">
        <v>603</v>
      </c>
      <c r="G421" s="171" t="s">
        <v>185</v>
      </c>
      <c r="H421" s="172">
        <v>152</v>
      </c>
      <c r="I421" s="173"/>
      <c r="J421" s="174">
        <f>ROUND(I421*H421,2)</f>
        <v>0</v>
      </c>
      <c r="K421" s="170" t="s">
        <v>132</v>
      </c>
      <c r="L421" s="36"/>
      <c r="M421" s="175" t="s">
        <v>1</v>
      </c>
      <c r="N421" s="176" t="s">
        <v>43</v>
      </c>
      <c r="O421" s="58"/>
      <c r="P421" s="177">
        <f>O421*H421</f>
        <v>0</v>
      </c>
      <c r="Q421" s="177">
        <v>0</v>
      </c>
      <c r="R421" s="177">
        <f>Q421*H421</f>
        <v>0</v>
      </c>
      <c r="S421" s="177">
        <v>0.28999999999999998</v>
      </c>
      <c r="T421" s="178">
        <f>S421*H421</f>
        <v>44.08</v>
      </c>
      <c r="AR421" s="15" t="s">
        <v>133</v>
      </c>
      <c r="AT421" s="15" t="s">
        <v>128</v>
      </c>
      <c r="AU421" s="15" t="s">
        <v>147</v>
      </c>
      <c r="AY421" s="15" t="s">
        <v>126</v>
      </c>
      <c r="BE421" s="179">
        <f>IF(N421="základní",J421,0)</f>
        <v>0</v>
      </c>
      <c r="BF421" s="179">
        <f>IF(N421="snížená",J421,0)</f>
        <v>0</v>
      </c>
      <c r="BG421" s="179">
        <f>IF(N421="zákl. přenesená",J421,0)</f>
        <v>0</v>
      </c>
      <c r="BH421" s="179">
        <f>IF(N421="sníž. přenesená",J421,0)</f>
        <v>0</v>
      </c>
      <c r="BI421" s="179">
        <f>IF(N421="nulová",J421,0)</f>
        <v>0</v>
      </c>
      <c r="BJ421" s="15" t="s">
        <v>80</v>
      </c>
      <c r="BK421" s="179">
        <f>ROUND(I421*H421,2)</f>
        <v>0</v>
      </c>
      <c r="BL421" s="15" t="s">
        <v>133</v>
      </c>
      <c r="BM421" s="15" t="s">
        <v>604</v>
      </c>
    </row>
    <row r="422" spans="2:65" s="1" customFormat="1" ht="19.5">
      <c r="B422" s="32"/>
      <c r="C422" s="33"/>
      <c r="D422" s="180" t="s">
        <v>135</v>
      </c>
      <c r="E422" s="33"/>
      <c r="F422" s="181" t="s">
        <v>605</v>
      </c>
      <c r="G422" s="33"/>
      <c r="H422" s="33"/>
      <c r="I422" s="97"/>
      <c r="J422" s="33"/>
      <c r="K422" s="33"/>
      <c r="L422" s="36"/>
      <c r="M422" s="182"/>
      <c r="N422" s="58"/>
      <c r="O422" s="58"/>
      <c r="P422" s="58"/>
      <c r="Q422" s="58"/>
      <c r="R422" s="58"/>
      <c r="S422" s="58"/>
      <c r="T422" s="59"/>
      <c r="AT422" s="15" t="s">
        <v>135</v>
      </c>
      <c r="AU422" s="15" t="s">
        <v>147</v>
      </c>
    </row>
    <row r="423" spans="2:65" s="1" customFormat="1" ht="126.75">
      <c r="B423" s="32"/>
      <c r="C423" s="33"/>
      <c r="D423" s="180" t="s">
        <v>137</v>
      </c>
      <c r="E423" s="33"/>
      <c r="F423" s="183" t="s">
        <v>606</v>
      </c>
      <c r="G423" s="33"/>
      <c r="H423" s="33"/>
      <c r="I423" s="97"/>
      <c r="J423" s="33"/>
      <c r="K423" s="33"/>
      <c r="L423" s="36"/>
      <c r="M423" s="182"/>
      <c r="N423" s="58"/>
      <c r="O423" s="58"/>
      <c r="P423" s="58"/>
      <c r="Q423" s="58"/>
      <c r="R423" s="58"/>
      <c r="S423" s="58"/>
      <c r="T423" s="59"/>
      <c r="AT423" s="15" t="s">
        <v>137</v>
      </c>
      <c r="AU423" s="15" t="s">
        <v>147</v>
      </c>
    </row>
    <row r="424" spans="2:65" s="11" customFormat="1" ht="11.25">
      <c r="B424" s="184"/>
      <c r="C424" s="185"/>
      <c r="D424" s="180" t="s">
        <v>139</v>
      </c>
      <c r="E424" s="186" t="s">
        <v>1</v>
      </c>
      <c r="F424" s="187" t="s">
        <v>607</v>
      </c>
      <c r="G424" s="185"/>
      <c r="H424" s="188">
        <v>152</v>
      </c>
      <c r="I424" s="189"/>
      <c r="J424" s="185"/>
      <c r="K424" s="185"/>
      <c r="L424" s="190"/>
      <c r="M424" s="191"/>
      <c r="N424" s="192"/>
      <c r="O424" s="192"/>
      <c r="P424" s="192"/>
      <c r="Q424" s="192"/>
      <c r="R424" s="192"/>
      <c r="S424" s="192"/>
      <c r="T424" s="193"/>
      <c r="AT424" s="194" t="s">
        <v>139</v>
      </c>
      <c r="AU424" s="194" t="s">
        <v>147</v>
      </c>
      <c r="AV424" s="11" t="s">
        <v>82</v>
      </c>
      <c r="AW424" s="11" t="s">
        <v>34</v>
      </c>
      <c r="AX424" s="11" t="s">
        <v>80</v>
      </c>
      <c r="AY424" s="194" t="s">
        <v>126</v>
      </c>
    </row>
    <row r="425" spans="2:65" s="1" customFormat="1" ht="16.5" customHeight="1">
      <c r="B425" s="32"/>
      <c r="C425" s="168" t="s">
        <v>608</v>
      </c>
      <c r="D425" s="168" t="s">
        <v>128</v>
      </c>
      <c r="E425" s="169" t="s">
        <v>609</v>
      </c>
      <c r="F425" s="170" t="s">
        <v>610</v>
      </c>
      <c r="G425" s="171" t="s">
        <v>185</v>
      </c>
      <c r="H425" s="172">
        <v>350</v>
      </c>
      <c r="I425" s="173"/>
      <c r="J425" s="174">
        <f>ROUND(I425*H425,2)</f>
        <v>0</v>
      </c>
      <c r="K425" s="170" t="s">
        <v>132</v>
      </c>
      <c r="L425" s="36"/>
      <c r="M425" s="175" t="s">
        <v>1</v>
      </c>
      <c r="N425" s="176" t="s">
        <v>43</v>
      </c>
      <c r="O425" s="58"/>
      <c r="P425" s="177">
        <f>O425*H425</f>
        <v>0</v>
      </c>
      <c r="Q425" s="177">
        <v>0</v>
      </c>
      <c r="R425" s="177">
        <f>Q425*H425</f>
        <v>0</v>
      </c>
      <c r="S425" s="177">
        <v>0.57999999999999996</v>
      </c>
      <c r="T425" s="178">
        <f>S425*H425</f>
        <v>203</v>
      </c>
      <c r="AR425" s="15" t="s">
        <v>133</v>
      </c>
      <c r="AT425" s="15" t="s">
        <v>128</v>
      </c>
      <c r="AU425" s="15" t="s">
        <v>147</v>
      </c>
      <c r="AY425" s="15" t="s">
        <v>126</v>
      </c>
      <c r="BE425" s="179">
        <f>IF(N425="základní",J425,0)</f>
        <v>0</v>
      </c>
      <c r="BF425" s="179">
        <f>IF(N425="snížená",J425,0)</f>
        <v>0</v>
      </c>
      <c r="BG425" s="179">
        <f>IF(N425="zákl. přenesená",J425,0)</f>
        <v>0</v>
      </c>
      <c r="BH425" s="179">
        <f>IF(N425="sníž. přenesená",J425,0)</f>
        <v>0</v>
      </c>
      <c r="BI425" s="179">
        <f>IF(N425="nulová",J425,0)</f>
        <v>0</v>
      </c>
      <c r="BJ425" s="15" t="s">
        <v>80</v>
      </c>
      <c r="BK425" s="179">
        <f>ROUND(I425*H425,2)</f>
        <v>0</v>
      </c>
      <c r="BL425" s="15" t="s">
        <v>133</v>
      </c>
      <c r="BM425" s="15" t="s">
        <v>611</v>
      </c>
    </row>
    <row r="426" spans="2:65" s="1" customFormat="1" ht="19.5">
      <c r="B426" s="32"/>
      <c r="C426" s="33"/>
      <c r="D426" s="180" t="s">
        <v>135</v>
      </c>
      <c r="E426" s="33"/>
      <c r="F426" s="181" t="s">
        <v>612</v>
      </c>
      <c r="G426" s="33"/>
      <c r="H426" s="33"/>
      <c r="I426" s="97"/>
      <c r="J426" s="33"/>
      <c r="K426" s="33"/>
      <c r="L426" s="36"/>
      <c r="M426" s="182"/>
      <c r="N426" s="58"/>
      <c r="O426" s="58"/>
      <c r="P426" s="58"/>
      <c r="Q426" s="58"/>
      <c r="R426" s="58"/>
      <c r="S426" s="58"/>
      <c r="T426" s="59"/>
      <c r="AT426" s="15" t="s">
        <v>135</v>
      </c>
      <c r="AU426" s="15" t="s">
        <v>147</v>
      </c>
    </row>
    <row r="427" spans="2:65" s="1" customFormat="1" ht="126.75">
      <c r="B427" s="32"/>
      <c r="C427" s="33"/>
      <c r="D427" s="180" t="s">
        <v>137</v>
      </c>
      <c r="E427" s="33"/>
      <c r="F427" s="183" t="s">
        <v>606</v>
      </c>
      <c r="G427" s="33"/>
      <c r="H427" s="33"/>
      <c r="I427" s="97"/>
      <c r="J427" s="33"/>
      <c r="K427" s="33"/>
      <c r="L427" s="36"/>
      <c r="M427" s="182"/>
      <c r="N427" s="58"/>
      <c r="O427" s="58"/>
      <c r="P427" s="58"/>
      <c r="Q427" s="58"/>
      <c r="R427" s="58"/>
      <c r="S427" s="58"/>
      <c r="T427" s="59"/>
      <c r="AT427" s="15" t="s">
        <v>137</v>
      </c>
      <c r="AU427" s="15" t="s">
        <v>147</v>
      </c>
    </row>
    <row r="428" spans="2:65" s="11" customFormat="1" ht="11.25">
      <c r="B428" s="184"/>
      <c r="C428" s="185"/>
      <c r="D428" s="180" t="s">
        <v>139</v>
      </c>
      <c r="E428" s="186" t="s">
        <v>1</v>
      </c>
      <c r="F428" s="187" t="s">
        <v>613</v>
      </c>
      <c r="G428" s="185"/>
      <c r="H428" s="188">
        <v>350</v>
      </c>
      <c r="I428" s="189"/>
      <c r="J428" s="185"/>
      <c r="K428" s="185"/>
      <c r="L428" s="190"/>
      <c r="M428" s="191"/>
      <c r="N428" s="192"/>
      <c r="O428" s="192"/>
      <c r="P428" s="192"/>
      <c r="Q428" s="192"/>
      <c r="R428" s="192"/>
      <c r="S428" s="192"/>
      <c r="T428" s="193"/>
      <c r="AT428" s="194" t="s">
        <v>139</v>
      </c>
      <c r="AU428" s="194" t="s">
        <v>147</v>
      </c>
      <c r="AV428" s="11" t="s">
        <v>82</v>
      </c>
      <c r="AW428" s="11" t="s">
        <v>34</v>
      </c>
      <c r="AX428" s="11" t="s">
        <v>80</v>
      </c>
      <c r="AY428" s="194" t="s">
        <v>126</v>
      </c>
    </row>
    <row r="429" spans="2:65" s="1" customFormat="1" ht="16.5" customHeight="1">
      <c r="B429" s="32"/>
      <c r="C429" s="168" t="s">
        <v>614</v>
      </c>
      <c r="D429" s="168" t="s">
        <v>128</v>
      </c>
      <c r="E429" s="169" t="s">
        <v>615</v>
      </c>
      <c r="F429" s="170" t="s">
        <v>616</v>
      </c>
      <c r="G429" s="171" t="s">
        <v>185</v>
      </c>
      <c r="H429" s="172">
        <v>350</v>
      </c>
      <c r="I429" s="173"/>
      <c r="J429" s="174">
        <f>ROUND(I429*H429,2)</f>
        <v>0</v>
      </c>
      <c r="K429" s="170" t="s">
        <v>132</v>
      </c>
      <c r="L429" s="36"/>
      <c r="M429" s="175" t="s">
        <v>1</v>
      </c>
      <c r="N429" s="176" t="s">
        <v>43</v>
      </c>
      <c r="O429" s="58"/>
      <c r="P429" s="177">
        <f>O429*H429</f>
        <v>0</v>
      </c>
      <c r="Q429" s="177">
        <v>0</v>
      </c>
      <c r="R429" s="177">
        <f>Q429*H429</f>
        <v>0</v>
      </c>
      <c r="S429" s="177">
        <v>0.316</v>
      </c>
      <c r="T429" s="178">
        <f>S429*H429</f>
        <v>110.6</v>
      </c>
      <c r="AR429" s="15" t="s">
        <v>133</v>
      </c>
      <c r="AT429" s="15" t="s">
        <v>128</v>
      </c>
      <c r="AU429" s="15" t="s">
        <v>147</v>
      </c>
      <c r="AY429" s="15" t="s">
        <v>126</v>
      </c>
      <c r="BE429" s="179">
        <f>IF(N429="základní",J429,0)</f>
        <v>0</v>
      </c>
      <c r="BF429" s="179">
        <f>IF(N429="snížená",J429,0)</f>
        <v>0</v>
      </c>
      <c r="BG429" s="179">
        <f>IF(N429="zákl. přenesená",J429,0)</f>
        <v>0</v>
      </c>
      <c r="BH429" s="179">
        <f>IF(N429="sníž. přenesená",J429,0)</f>
        <v>0</v>
      </c>
      <c r="BI429" s="179">
        <f>IF(N429="nulová",J429,0)</f>
        <v>0</v>
      </c>
      <c r="BJ429" s="15" t="s">
        <v>80</v>
      </c>
      <c r="BK429" s="179">
        <f>ROUND(I429*H429,2)</f>
        <v>0</v>
      </c>
      <c r="BL429" s="15" t="s">
        <v>133</v>
      </c>
      <c r="BM429" s="15" t="s">
        <v>617</v>
      </c>
    </row>
    <row r="430" spans="2:65" s="1" customFormat="1" ht="19.5">
      <c r="B430" s="32"/>
      <c r="C430" s="33"/>
      <c r="D430" s="180" t="s">
        <v>135</v>
      </c>
      <c r="E430" s="33"/>
      <c r="F430" s="181" t="s">
        <v>618</v>
      </c>
      <c r="G430" s="33"/>
      <c r="H430" s="33"/>
      <c r="I430" s="97"/>
      <c r="J430" s="33"/>
      <c r="K430" s="33"/>
      <c r="L430" s="36"/>
      <c r="M430" s="182"/>
      <c r="N430" s="58"/>
      <c r="O430" s="58"/>
      <c r="P430" s="58"/>
      <c r="Q430" s="58"/>
      <c r="R430" s="58"/>
      <c r="S430" s="58"/>
      <c r="T430" s="59"/>
      <c r="AT430" s="15" t="s">
        <v>135</v>
      </c>
      <c r="AU430" s="15" t="s">
        <v>147</v>
      </c>
    </row>
    <row r="431" spans="2:65" s="1" customFormat="1" ht="126.75">
      <c r="B431" s="32"/>
      <c r="C431" s="33"/>
      <c r="D431" s="180" t="s">
        <v>137</v>
      </c>
      <c r="E431" s="33"/>
      <c r="F431" s="183" t="s">
        <v>606</v>
      </c>
      <c r="G431" s="33"/>
      <c r="H431" s="33"/>
      <c r="I431" s="97"/>
      <c r="J431" s="33"/>
      <c r="K431" s="33"/>
      <c r="L431" s="36"/>
      <c r="M431" s="182"/>
      <c r="N431" s="58"/>
      <c r="O431" s="58"/>
      <c r="P431" s="58"/>
      <c r="Q431" s="58"/>
      <c r="R431" s="58"/>
      <c r="S431" s="58"/>
      <c r="T431" s="59"/>
      <c r="AT431" s="15" t="s">
        <v>137</v>
      </c>
      <c r="AU431" s="15" t="s">
        <v>147</v>
      </c>
    </row>
    <row r="432" spans="2:65" s="11" customFormat="1" ht="11.25">
      <c r="B432" s="184"/>
      <c r="C432" s="185"/>
      <c r="D432" s="180" t="s">
        <v>139</v>
      </c>
      <c r="E432" s="186" t="s">
        <v>1</v>
      </c>
      <c r="F432" s="187" t="s">
        <v>364</v>
      </c>
      <c r="G432" s="185"/>
      <c r="H432" s="188">
        <v>350</v>
      </c>
      <c r="I432" s="189"/>
      <c r="J432" s="185"/>
      <c r="K432" s="185"/>
      <c r="L432" s="190"/>
      <c r="M432" s="191"/>
      <c r="N432" s="192"/>
      <c r="O432" s="192"/>
      <c r="P432" s="192"/>
      <c r="Q432" s="192"/>
      <c r="R432" s="192"/>
      <c r="S432" s="192"/>
      <c r="T432" s="193"/>
      <c r="AT432" s="194" t="s">
        <v>139</v>
      </c>
      <c r="AU432" s="194" t="s">
        <v>147</v>
      </c>
      <c r="AV432" s="11" t="s">
        <v>82</v>
      </c>
      <c r="AW432" s="11" t="s">
        <v>34</v>
      </c>
      <c r="AX432" s="11" t="s">
        <v>80</v>
      </c>
      <c r="AY432" s="194" t="s">
        <v>126</v>
      </c>
    </row>
    <row r="433" spans="2:65" s="1" customFormat="1" ht="16.5" customHeight="1">
      <c r="B433" s="32"/>
      <c r="C433" s="168" t="s">
        <v>619</v>
      </c>
      <c r="D433" s="168" t="s">
        <v>128</v>
      </c>
      <c r="E433" s="169" t="s">
        <v>620</v>
      </c>
      <c r="F433" s="170" t="s">
        <v>621</v>
      </c>
      <c r="G433" s="171" t="s">
        <v>154</v>
      </c>
      <c r="H433" s="172">
        <v>198</v>
      </c>
      <c r="I433" s="173"/>
      <c r="J433" s="174">
        <f>ROUND(I433*H433,2)</f>
        <v>0</v>
      </c>
      <c r="K433" s="170" t="s">
        <v>132</v>
      </c>
      <c r="L433" s="36"/>
      <c r="M433" s="175" t="s">
        <v>1</v>
      </c>
      <c r="N433" s="176" t="s">
        <v>43</v>
      </c>
      <c r="O433" s="58"/>
      <c r="P433" s="177">
        <f>O433*H433</f>
        <v>0</v>
      </c>
      <c r="Q433" s="177">
        <v>0</v>
      </c>
      <c r="R433" s="177">
        <f>Q433*H433</f>
        <v>0</v>
      </c>
      <c r="S433" s="177">
        <v>0.20499999999999999</v>
      </c>
      <c r="T433" s="178">
        <f>S433*H433</f>
        <v>40.589999999999996</v>
      </c>
      <c r="AR433" s="15" t="s">
        <v>133</v>
      </c>
      <c r="AT433" s="15" t="s">
        <v>128</v>
      </c>
      <c r="AU433" s="15" t="s">
        <v>147</v>
      </c>
      <c r="AY433" s="15" t="s">
        <v>126</v>
      </c>
      <c r="BE433" s="179">
        <f>IF(N433="základní",J433,0)</f>
        <v>0</v>
      </c>
      <c r="BF433" s="179">
        <f>IF(N433="snížená",J433,0)</f>
        <v>0</v>
      </c>
      <c r="BG433" s="179">
        <f>IF(N433="zákl. přenesená",J433,0)</f>
        <v>0</v>
      </c>
      <c r="BH433" s="179">
        <f>IF(N433="sníž. přenesená",J433,0)</f>
        <v>0</v>
      </c>
      <c r="BI433" s="179">
        <f>IF(N433="nulová",J433,0)</f>
        <v>0</v>
      </c>
      <c r="BJ433" s="15" t="s">
        <v>80</v>
      </c>
      <c r="BK433" s="179">
        <f>ROUND(I433*H433,2)</f>
        <v>0</v>
      </c>
      <c r="BL433" s="15" t="s">
        <v>133</v>
      </c>
      <c r="BM433" s="15" t="s">
        <v>622</v>
      </c>
    </row>
    <row r="434" spans="2:65" s="1" customFormat="1" ht="19.5">
      <c r="B434" s="32"/>
      <c r="C434" s="33"/>
      <c r="D434" s="180" t="s">
        <v>135</v>
      </c>
      <c r="E434" s="33"/>
      <c r="F434" s="181" t="s">
        <v>623</v>
      </c>
      <c r="G434" s="33"/>
      <c r="H434" s="33"/>
      <c r="I434" s="97"/>
      <c r="J434" s="33"/>
      <c r="K434" s="33"/>
      <c r="L434" s="36"/>
      <c r="M434" s="182"/>
      <c r="N434" s="58"/>
      <c r="O434" s="58"/>
      <c r="P434" s="58"/>
      <c r="Q434" s="58"/>
      <c r="R434" s="58"/>
      <c r="S434" s="58"/>
      <c r="T434" s="59"/>
      <c r="AT434" s="15" t="s">
        <v>135</v>
      </c>
      <c r="AU434" s="15" t="s">
        <v>147</v>
      </c>
    </row>
    <row r="435" spans="2:65" s="1" customFormat="1" ht="87.75">
      <c r="B435" s="32"/>
      <c r="C435" s="33"/>
      <c r="D435" s="180" t="s">
        <v>137</v>
      </c>
      <c r="E435" s="33"/>
      <c r="F435" s="183" t="s">
        <v>624</v>
      </c>
      <c r="G435" s="33"/>
      <c r="H435" s="33"/>
      <c r="I435" s="97"/>
      <c r="J435" s="33"/>
      <c r="K435" s="33"/>
      <c r="L435" s="36"/>
      <c r="M435" s="182"/>
      <c r="N435" s="58"/>
      <c r="O435" s="58"/>
      <c r="P435" s="58"/>
      <c r="Q435" s="58"/>
      <c r="R435" s="58"/>
      <c r="S435" s="58"/>
      <c r="T435" s="59"/>
      <c r="AT435" s="15" t="s">
        <v>137</v>
      </c>
      <c r="AU435" s="15" t="s">
        <v>147</v>
      </c>
    </row>
    <row r="436" spans="2:65" s="11" customFormat="1" ht="11.25">
      <c r="B436" s="184"/>
      <c r="C436" s="185"/>
      <c r="D436" s="180" t="s">
        <v>139</v>
      </c>
      <c r="E436" s="186" t="s">
        <v>1</v>
      </c>
      <c r="F436" s="187" t="s">
        <v>625</v>
      </c>
      <c r="G436" s="185"/>
      <c r="H436" s="188">
        <v>198</v>
      </c>
      <c r="I436" s="189"/>
      <c r="J436" s="185"/>
      <c r="K436" s="185"/>
      <c r="L436" s="190"/>
      <c r="M436" s="191"/>
      <c r="N436" s="192"/>
      <c r="O436" s="192"/>
      <c r="P436" s="192"/>
      <c r="Q436" s="192"/>
      <c r="R436" s="192"/>
      <c r="S436" s="192"/>
      <c r="T436" s="193"/>
      <c r="AT436" s="194" t="s">
        <v>139</v>
      </c>
      <c r="AU436" s="194" t="s">
        <v>147</v>
      </c>
      <c r="AV436" s="11" t="s">
        <v>82</v>
      </c>
      <c r="AW436" s="11" t="s">
        <v>34</v>
      </c>
      <c r="AX436" s="11" t="s">
        <v>80</v>
      </c>
      <c r="AY436" s="194" t="s">
        <v>126</v>
      </c>
    </row>
    <row r="437" spans="2:65" s="1" customFormat="1" ht="16.5" customHeight="1">
      <c r="B437" s="32"/>
      <c r="C437" s="168" t="s">
        <v>626</v>
      </c>
      <c r="D437" s="168" t="s">
        <v>128</v>
      </c>
      <c r="E437" s="169" t="s">
        <v>627</v>
      </c>
      <c r="F437" s="170" t="s">
        <v>628</v>
      </c>
      <c r="G437" s="171" t="s">
        <v>242</v>
      </c>
      <c r="H437" s="172">
        <v>2</v>
      </c>
      <c r="I437" s="173"/>
      <c r="J437" s="174">
        <f>ROUND(I437*H437,2)</f>
        <v>0</v>
      </c>
      <c r="K437" s="170" t="s">
        <v>132</v>
      </c>
      <c r="L437" s="36"/>
      <c r="M437" s="175" t="s">
        <v>1</v>
      </c>
      <c r="N437" s="176" t="s">
        <v>43</v>
      </c>
      <c r="O437" s="58"/>
      <c r="P437" s="177">
        <f>O437*H437</f>
        <v>0</v>
      </c>
      <c r="Q437" s="177">
        <v>0</v>
      </c>
      <c r="R437" s="177">
        <f>Q437*H437</f>
        <v>0</v>
      </c>
      <c r="S437" s="177">
        <v>8.2000000000000003E-2</v>
      </c>
      <c r="T437" s="178">
        <f>S437*H437</f>
        <v>0.16400000000000001</v>
      </c>
      <c r="AR437" s="15" t="s">
        <v>133</v>
      </c>
      <c r="AT437" s="15" t="s">
        <v>128</v>
      </c>
      <c r="AU437" s="15" t="s">
        <v>147</v>
      </c>
      <c r="AY437" s="15" t="s">
        <v>126</v>
      </c>
      <c r="BE437" s="179">
        <f>IF(N437="základní",J437,0)</f>
        <v>0</v>
      </c>
      <c r="BF437" s="179">
        <f>IF(N437="snížená",J437,0)</f>
        <v>0</v>
      </c>
      <c r="BG437" s="179">
        <f>IF(N437="zákl. přenesená",J437,0)</f>
        <v>0</v>
      </c>
      <c r="BH437" s="179">
        <f>IF(N437="sníž. přenesená",J437,0)</f>
        <v>0</v>
      </c>
      <c r="BI437" s="179">
        <f>IF(N437="nulová",J437,0)</f>
        <v>0</v>
      </c>
      <c r="BJ437" s="15" t="s">
        <v>80</v>
      </c>
      <c r="BK437" s="179">
        <f>ROUND(I437*H437,2)</f>
        <v>0</v>
      </c>
      <c r="BL437" s="15" t="s">
        <v>133</v>
      </c>
      <c r="BM437" s="15" t="s">
        <v>629</v>
      </c>
    </row>
    <row r="438" spans="2:65" s="1" customFormat="1" ht="19.5">
      <c r="B438" s="32"/>
      <c r="C438" s="33"/>
      <c r="D438" s="180" t="s">
        <v>135</v>
      </c>
      <c r="E438" s="33"/>
      <c r="F438" s="181" t="s">
        <v>630</v>
      </c>
      <c r="G438" s="33"/>
      <c r="H438" s="33"/>
      <c r="I438" s="97"/>
      <c r="J438" s="33"/>
      <c r="K438" s="33"/>
      <c r="L438" s="36"/>
      <c r="M438" s="182"/>
      <c r="N438" s="58"/>
      <c r="O438" s="58"/>
      <c r="P438" s="58"/>
      <c r="Q438" s="58"/>
      <c r="R438" s="58"/>
      <c r="S438" s="58"/>
      <c r="T438" s="59"/>
      <c r="AT438" s="15" t="s">
        <v>135</v>
      </c>
      <c r="AU438" s="15" t="s">
        <v>147</v>
      </c>
    </row>
    <row r="439" spans="2:65" s="1" customFormat="1" ht="39">
      <c r="B439" s="32"/>
      <c r="C439" s="33"/>
      <c r="D439" s="180" t="s">
        <v>137</v>
      </c>
      <c r="E439" s="33"/>
      <c r="F439" s="183" t="s">
        <v>631</v>
      </c>
      <c r="G439" s="33"/>
      <c r="H439" s="33"/>
      <c r="I439" s="97"/>
      <c r="J439" s="33"/>
      <c r="K439" s="33"/>
      <c r="L439" s="36"/>
      <c r="M439" s="182"/>
      <c r="N439" s="58"/>
      <c r="O439" s="58"/>
      <c r="P439" s="58"/>
      <c r="Q439" s="58"/>
      <c r="R439" s="58"/>
      <c r="S439" s="58"/>
      <c r="T439" s="59"/>
      <c r="AT439" s="15" t="s">
        <v>137</v>
      </c>
      <c r="AU439" s="15" t="s">
        <v>147</v>
      </c>
    </row>
    <row r="440" spans="2:65" s="11" customFormat="1" ht="11.25">
      <c r="B440" s="184"/>
      <c r="C440" s="185"/>
      <c r="D440" s="180" t="s">
        <v>139</v>
      </c>
      <c r="E440" s="186" t="s">
        <v>1</v>
      </c>
      <c r="F440" s="187" t="s">
        <v>82</v>
      </c>
      <c r="G440" s="185"/>
      <c r="H440" s="188">
        <v>2</v>
      </c>
      <c r="I440" s="189"/>
      <c r="J440" s="185"/>
      <c r="K440" s="185"/>
      <c r="L440" s="190"/>
      <c r="M440" s="191"/>
      <c r="N440" s="192"/>
      <c r="O440" s="192"/>
      <c r="P440" s="192"/>
      <c r="Q440" s="192"/>
      <c r="R440" s="192"/>
      <c r="S440" s="192"/>
      <c r="T440" s="193"/>
      <c r="AT440" s="194" t="s">
        <v>139</v>
      </c>
      <c r="AU440" s="194" t="s">
        <v>147</v>
      </c>
      <c r="AV440" s="11" t="s">
        <v>82</v>
      </c>
      <c r="AW440" s="11" t="s">
        <v>34</v>
      </c>
      <c r="AX440" s="11" t="s">
        <v>80</v>
      </c>
      <c r="AY440" s="194" t="s">
        <v>126</v>
      </c>
    </row>
    <row r="441" spans="2:65" s="1" customFormat="1" ht="16.5" customHeight="1">
      <c r="B441" s="32"/>
      <c r="C441" s="168" t="s">
        <v>632</v>
      </c>
      <c r="D441" s="168" t="s">
        <v>128</v>
      </c>
      <c r="E441" s="169" t="s">
        <v>633</v>
      </c>
      <c r="F441" s="170" t="s">
        <v>634</v>
      </c>
      <c r="G441" s="171" t="s">
        <v>242</v>
      </c>
      <c r="H441" s="172">
        <v>4</v>
      </c>
      <c r="I441" s="173"/>
      <c r="J441" s="174">
        <f>ROUND(I441*H441,2)</f>
        <v>0</v>
      </c>
      <c r="K441" s="170" t="s">
        <v>132</v>
      </c>
      <c r="L441" s="36"/>
      <c r="M441" s="175" t="s">
        <v>1</v>
      </c>
      <c r="N441" s="176" t="s">
        <v>43</v>
      </c>
      <c r="O441" s="58"/>
      <c r="P441" s="177">
        <f>O441*H441</f>
        <v>0</v>
      </c>
      <c r="Q441" s="177">
        <v>0</v>
      </c>
      <c r="R441" s="177">
        <f>Q441*H441</f>
        <v>0</v>
      </c>
      <c r="S441" s="177">
        <v>4.0000000000000001E-3</v>
      </c>
      <c r="T441" s="178">
        <f>S441*H441</f>
        <v>1.6E-2</v>
      </c>
      <c r="AR441" s="15" t="s">
        <v>133</v>
      </c>
      <c r="AT441" s="15" t="s">
        <v>128</v>
      </c>
      <c r="AU441" s="15" t="s">
        <v>147</v>
      </c>
      <c r="AY441" s="15" t="s">
        <v>126</v>
      </c>
      <c r="BE441" s="179">
        <f>IF(N441="základní",J441,0)</f>
        <v>0</v>
      </c>
      <c r="BF441" s="179">
        <f>IF(N441="snížená",J441,0)</f>
        <v>0</v>
      </c>
      <c r="BG441" s="179">
        <f>IF(N441="zákl. přenesená",J441,0)</f>
        <v>0</v>
      </c>
      <c r="BH441" s="179">
        <f>IF(N441="sníž. přenesená",J441,0)</f>
        <v>0</v>
      </c>
      <c r="BI441" s="179">
        <f>IF(N441="nulová",J441,0)</f>
        <v>0</v>
      </c>
      <c r="BJ441" s="15" t="s">
        <v>80</v>
      </c>
      <c r="BK441" s="179">
        <f>ROUND(I441*H441,2)</f>
        <v>0</v>
      </c>
      <c r="BL441" s="15" t="s">
        <v>133</v>
      </c>
      <c r="BM441" s="15" t="s">
        <v>635</v>
      </c>
    </row>
    <row r="442" spans="2:65" s="1" customFormat="1" ht="19.5">
      <c r="B442" s="32"/>
      <c r="C442" s="33"/>
      <c r="D442" s="180" t="s">
        <v>135</v>
      </c>
      <c r="E442" s="33"/>
      <c r="F442" s="181" t="s">
        <v>636</v>
      </c>
      <c r="G442" s="33"/>
      <c r="H442" s="33"/>
      <c r="I442" s="97"/>
      <c r="J442" s="33"/>
      <c r="K442" s="33"/>
      <c r="L442" s="36"/>
      <c r="M442" s="182"/>
      <c r="N442" s="58"/>
      <c r="O442" s="58"/>
      <c r="P442" s="58"/>
      <c r="Q442" s="58"/>
      <c r="R442" s="58"/>
      <c r="S442" s="58"/>
      <c r="T442" s="59"/>
      <c r="AT442" s="15" t="s">
        <v>135</v>
      </c>
      <c r="AU442" s="15" t="s">
        <v>147</v>
      </c>
    </row>
    <row r="443" spans="2:65" s="1" customFormat="1" ht="29.25">
      <c r="B443" s="32"/>
      <c r="C443" s="33"/>
      <c r="D443" s="180" t="s">
        <v>137</v>
      </c>
      <c r="E443" s="33"/>
      <c r="F443" s="183" t="s">
        <v>637</v>
      </c>
      <c r="G443" s="33"/>
      <c r="H443" s="33"/>
      <c r="I443" s="97"/>
      <c r="J443" s="33"/>
      <c r="K443" s="33"/>
      <c r="L443" s="36"/>
      <c r="M443" s="182"/>
      <c r="N443" s="58"/>
      <c r="O443" s="58"/>
      <c r="P443" s="58"/>
      <c r="Q443" s="58"/>
      <c r="R443" s="58"/>
      <c r="S443" s="58"/>
      <c r="T443" s="59"/>
      <c r="AT443" s="15" t="s">
        <v>137</v>
      </c>
      <c r="AU443" s="15" t="s">
        <v>147</v>
      </c>
    </row>
    <row r="444" spans="2:65" s="11" customFormat="1" ht="11.25">
      <c r="B444" s="184"/>
      <c r="C444" s="185"/>
      <c r="D444" s="180" t="s">
        <v>139</v>
      </c>
      <c r="E444" s="186" t="s">
        <v>1</v>
      </c>
      <c r="F444" s="187" t="s">
        <v>133</v>
      </c>
      <c r="G444" s="185"/>
      <c r="H444" s="188">
        <v>4</v>
      </c>
      <c r="I444" s="189"/>
      <c r="J444" s="185"/>
      <c r="K444" s="185"/>
      <c r="L444" s="190"/>
      <c r="M444" s="191"/>
      <c r="N444" s="192"/>
      <c r="O444" s="192"/>
      <c r="P444" s="192"/>
      <c r="Q444" s="192"/>
      <c r="R444" s="192"/>
      <c r="S444" s="192"/>
      <c r="T444" s="193"/>
      <c r="AT444" s="194" t="s">
        <v>139</v>
      </c>
      <c r="AU444" s="194" t="s">
        <v>147</v>
      </c>
      <c r="AV444" s="11" t="s">
        <v>82</v>
      </c>
      <c r="AW444" s="11" t="s">
        <v>34</v>
      </c>
      <c r="AX444" s="11" t="s">
        <v>80</v>
      </c>
      <c r="AY444" s="194" t="s">
        <v>126</v>
      </c>
    </row>
    <row r="445" spans="2:65" s="1" customFormat="1" ht="16.5" customHeight="1">
      <c r="B445" s="32"/>
      <c r="C445" s="168" t="s">
        <v>638</v>
      </c>
      <c r="D445" s="168" t="s">
        <v>128</v>
      </c>
      <c r="E445" s="169" t="s">
        <v>639</v>
      </c>
      <c r="F445" s="170" t="s">
        <v>640</v>
      </c>
      <c r="G445" s="171" t="s">
        <v>242</v>
      </c>
      <c r="H445" s="172">
        <v>12</v>
      </c>
      <c r="I445" s="173"/>
      <c r="J445" s="174">
        <f>ROUND(I445*H445,2)</f>
        <v>0</v>
      </c>
      <c r="K445" s="170" t="s">
        <v>132</v>
      </c>
      <c r="L445" s="36"/>
      <c r="M445" s="175" t="s">
        <v>1</v>
      </c>
      <c r="N445" s="176" t="s">
        <v>43</v>
      </c>
      <c r="O445" s="58"/>
      <c r="P445" s="177">
        <f>O445*H445</f>
        <v>0</v>
      </c>
      <c r="Q445" s="177">
        <v>0</v>
      </c>
      <c r="R445" s="177">
        <f>Q445*H445</f>
        <v>0</v>
      </c>
      <c r="S445" s="177">
        <v>6.5699999999999995E-2</v>
      </c>
      <c r="T445" s="178">
        <f>S445*H445</f>
        <v>0.78839999999999999</v>
      </c>
      <c r="AR445" s="15" t="s">
        <v>133</v>
      </c>
      <c r="AT445" s="15" t="s">
        <v>128</v>
      </c>
      <c r="AU445" s="15" t="s">
        <v>147</v>
      </c>
      <c r="AY445" s="15" t="s">
        <v>126</v>
      </c>
      <c r="BE445" s="179">
        <f>IF(N445="základní",J445,0)</f>
        <v>0</v>
      </c>
      <c r="BF445" s="179">
        <f>IF(N445="snížená",J445,0)</f>
        <v>0</v>
      </c>
      <c r="BG445" s="179">
        <f>IF(N445="zákl. přenesená",J445,0)</f>
        <v>0</v>
      </c>
      <c r="BH445" s="179">
        <f>IF(N445="sníž. přenesená",J445,0)</f>
        <v>0</v>
      </c>
      <c r="BI445" s="179">
        <f>IF(N445="nulová",J445,0)</f>
        <v>0</v>
      </c>
      <c r="BJ445" s="15" t="s">
        <v>80</v>
      </c>
      <c r="BK445" s="179">
        <f>ROUND(I445*H445,2)</f>
        <v>0</v>
      </c>
      <c r="BL445" s="15" t="s">
        <v>133</v>
      </c>
      <c r="BM445" s="15" t="s">
        <v>641</v>
      </c>
    </row>
    <row r="446" spans="2:65" s="1" customFormat="1" ht="11.25">
      <c r="B446" s="32"/>
      <c r="C446" s="33"/>
      <c r="D446" s="180" t="s">
        <v>135</v>
      </c>
      <c r="E446" s="33"/>
      <c r="F446" s="181" t="s">
        <v>642</v>
      </c>
      <c r="G446" s="33"/>
      <c r="H446" s="33"/>
      <c r="I446" s="97"/>
      <c r="J446" s="33"/>
      <c r="K446" s="33"/>
      <c r="L446" s="36"/>
      <c r="M446" s="182"/>
      <c r="N446" s="58"/>
      <c r="O446" s="58"/>
      <c r="P446" s="58"/>
      <c r="Q446" s="58"/>
      <c r="R446" s="58"/>
      <c r="S446" s="58"/>
      <c r="T446" s="59"/>
      <c r="AT446" s="15" t="s">
        <v>135</v>
      </c>
      <c r="AU446" s="15" t="s">
        <v>147</v>
      </c>
    </row>
    <row r="447" spans="2:65" s="1" customFormat="1" ht="19.5">
      <c r="B447" s="32"/>
      <c r="C447" s="33"/>
      <c r="D447" s="180" t="s">
        <v>137</v>
      </c>
      <c r="E447" s="33"/>
      <c r="F447" s="183" t="s">
        <v>643</v>
      </c>
      <c r="G447" s="33"/>
      <c r="H447" s="33"/>
      <c r="I447" s="97"/>
      <c r="J447" s="33"/>
      <c r="K447" s="33"/>
      <c r="L447" s="36"/>
      <c r="M447" s="182"/>
      <c r="N447" s="58"/>
      <c r="O447" s="58"/>
      <c r="P447" s="58"/>
      <c r="Q447" s="58"/>
      <c r="R447" s="58"/>
      <c r="S447" s="58"/>
      <c r="T447" s="59"/>
      <c r="AT447" s="15" t="s">
        <v>137</v>
      </c>
      <c r="AU447" s="15" t="s">
        <v>147</v>
      </c>
    </row>
    <row r="448" spans="2:65" s="11" customFormat="1" ht="11.25">
      <c r="B448" s="184"/>
      <c r="C448" s="185"/>
      <c r="D448" s="180" t="s">
        <v>139</v>
      </c>
      <c r="E448" s="186" t="s">
        <v>1</v>
      </c>
      <c r="F448" s="187" t="s">
        <v>210</v>
      </c>
      <c r="G448" s="185"/>
      <c r="H448" s="188">
        <v>12</v>
      </c>
      <c r="I448" s="189"/>
      <c r="J448" s="185"/>
      <c r="K448" s="185"/>
      <c r="L448" s="190"/>
      <c r="M448" s="191"/>
      <c r="N448" s="192"/>
      <c r="O448" s="192"/>
      <c r="P448" s="192"/>
      <c r="Q448" s="192"/>
      <c r="R448" s="192"/>
      <c r="S448" s="192"/>
      <c r="T448" s="193"/>
      <c r="AT448" s="194" t="s">
        <v>139</v>
      </c>
      <c r="AU448" s="194" t="s">
        <v>147</v>
      </c>
      <c r="AV448" s="11" t="s">
        <v>82</v>
      </c>
      <c r="AW448" s="11" t="s">
        <v>34</v>
      </c>
      <c r="AX448" s="11" t="s">
        <v>80</v>
      </c>
      <c r="AY448" s="194" t="s">
        <v>126</v>
      </c>
    </row>
    <row r="449" spans="2:65" s="1" customFormat="1" ht="16.5" customHeight="1">
      <c r="B449" s="32"/>
      <c r="C449" s="168" t="s">
        <v>644</v>
      </c>
      <c r="D449" s="168" t="s">
        <v>128</v>
      </c>
      <c r="E449" s="169" t="s">
        <v>645</v>
      </c>
      <c r="F449" s="170" t="s">
        <v>646</v>
      </c>
      <c r="G449" s="171" t="s">
        <v>154</v>
      </c>
      <c r="H449" s="172">
        <v>33</v>
      </c>
      <c r="I449" s="173"/>
      <c r="J449" s="174">
        <f>ROUND(I449*H449,2)</f>
        <v>0</v>
      </c>
      <c r="K449" s="170" t="s">
        <v>132</v>
      </c>
      <c r="L449" s="36"/>
      <c r="M449" s="175" t="s">
        <v>1</v>
      </c>
      <c r="N449" s="176" t="s">
        <v>43</v>
      </c>
      <c r="O449" s="58"/>
      <c r="P449" s="177">
        <f>O449*H449</f>
        <v>0</v>
      </c>
      <c r="Q449" s="177">
        <v>0</v>
      </c>
      <c r="R449" s="177">
        <f>Q449*H449</f>
        <v>0</v>
      </c>
      <c r="S449" s="177">
        <v>2.48E-3</v>
      </c>
      <c r="T449" s="178">
        <f>S449*H449</f>
        <v>8.1839999999999996E-2</v>
      </c>
      <c r="AR449" s="15" t="s">
        <v>133</v>
      </c>
      <c r="AT449" s="15" t="s">
        <v>128</v>
      </c>
      <c r="AU449" s="15" t="s">
        <v>147</v>
      </c>
      <c r="AY449" s="15" t="s">
        <v>126</v>
      </c>
      <c r="BE449" s="179">
        <f>IF(N449="základní",J449,0)</f>
        <v>0</v>
      </c>
      <c r="BF449" s="179">
        <f>IF(N449="snížená",J449,0)</f>
        <v>0</v>
      </c>
      <c r="BG449" s="179">
        <f>IF(N449="zákl. přenesená",J449,0)</f>
        <v>0</v>
      </c>
      <c r="BH449" s="179">
        <f>IF(N449="sníž. přenesená",J449,0)</f>
        <v>0</v>
      </c>
      <c r="BI449" s="179">
        <f>IF(N449="nulová",J449,0)</f>
        <v>0</v>
      </c>
      <c r="BJ449" s="15" t="s">
        <v>80</v>
      </c>
      <c r="BK449" s="179">
        <f>ROUND(I449*H449,2)</f>
        <v>0</v>
      </c>
      <c r="BL449" s="15" t="s">
        <v>133</v>
      </c>
      <c r="BM449" s="15" t="s">
        <v>647</v>
      </c>
    </row>
    <row r="450" spans="2:65" s="1" customFormat="1" ht="11.25">
      <c r="B450" s="32"/>
      <c r="C450" s="33"/>
      <c r="D450" s="180" t="s">
        <v>135</v>
      </c>
      <c r="E450" s="33"/>
      <c r="F450" s="181" t="s">
        <v>648</v>
      </c>
      <c r="G450" s="33"/>
      <c r="H450" s="33"/>
      <c r="I450" s="97"/>
      <c r="J450" s="33"/>
      <c r="K450" s="33"/>
      <c r="L450" s="36"/>
      <c r="M450" s="182"/>
      <c r="N450" s="58"/>
      <c r="O450" s="58"/>
      <c r="P450" s="58"/>
      <c r="Q450" s="58"/>
      <c r="R450" s="58"/>
      <c r="S450" s="58"/>
      <c r="T450" s="59"/>
      <c r="AT450" s="15" t="s">
        <v>135</v>
      </c>
      <c r="AU450" s="15" t="s">
        <v>147</v>
      </c>
    </row>
    <row r="451" spans="2:65" s="1" customFormat="1" ht="29.25">
      <c r="B451" s="32"/>
      <c r="C451" s="33"/>
      <c r="D451" s="180" t="s">
        <v>137</v>
      </c>
      <c r="E451" s="33"/>
      <c r="F451" s="183" t="s">
        <v>649</v>
      </c>
      <c r="G451" s="33"/>
      <c r="H451" s="33"/>
      <c r="I451" s="97"/>
      <c r="J451" s="33"/>
      <c r="K451" s="33"/>
      <c r="L451" s="36"/>
      <c r="M451" s="182"/>
      <c r="N451" s="58"/>
      <c r="O451" s="58"/>
      <c r="P451" s="58"/>
      <c r="Q451" s="58"/>
      <c r="R451" s="58"/>
      <c r="S451" s="58"/>
      <c r="T451" s="59"/>
      <c r="AT451" s="15" t="s">
        <v>137</v>
      </c>
      <c r="AU451" s="15" t="s">
        <v>147</v>
      </c>
    </row>
    <row r="452" spans="2:65" s="11" customFormat="1" ht="11.25">
      <c r="B452" s="184"/>
      <c r="C452" s="185"/>
      <c r="D452" s="180" t="s">
        <v>139</v>
      </c>
      <c r="E452" s="186" t="s">
        <v>1</v>
      </c>
      <c r="F452" s="187" t="s">
        <v>341</v>
      </c>
      <c r="G452" s="185"/>
      <c r="H452" s="188">
        <v>33</v>
      </c>
      <c r="I452" s="189"/>
      <c r="J452" s="185"/>
      <c r="K452" s="185"/>
      <c r="L452" s="190"/>
      <c r="M452" s="191"/>
      <c r="N452" s="192"/>
      <c r="O452" s="192"/>
      <c r="P452" s="192"/>
      <c r="Q452" s="192"/>
      <c r="R452" s="192"/>
      <c r="S452" s="192"/>
      <c r="T452" s="193"/>
      <c r="AT452" s="194" t="s">
        <v>139</v>
      </c>
      <c r="AU452" s="194" t="s">
        <v>147</v>
      </c>
      <c r="AV452" s="11" t="s">
        <v>82</v>
      </c>
      <c r="AW452" s="11" t="s">
        <v>34</v>
      </c>
      <c r="AX452" s="11" t="s">
        <v>80</v>
      </c>
      <c r="AY452" s="194" t="s">
        <v>126</v>
      </c>
    </row>
    <row r="453" spans="2:65" s="1" customFormat="1" ht="16.5" customHeight="1">
      <c r="B453" s="32"/>
      <c r="C453" s="168" t="s">
        <v>650</v>
      </c>
      <c r="D453" s="168" t="s">
        <v>128</v>
      </c>
      <c r="E453" s="169" t="s">
        <v>651</v>
      </c>
      <c r="F453" s="170" t="s">
        <v>652</v>
      </c>
      <c r="G453" s="171" t="s">
        <v>242</v>
      </c>
      <c r="H453" s="172">
        <v>1</v>
      </c>
      <c r="I453" s="173"/>
      <c r="J453" s="174">
        <f>ROUND(I453*H453,2)</f>
        <v>0</v>
      </c>
      <c r="K453" s="170" t="s">
        <v>132</v>
      </c>
      <c r="L453" s="36"/>
      <c r="M453" s="175" t="s">
        <v>1</v>
      </c>
      <c r="N453" s="176" t="s">
        <v>43</v>
      </c>
      <c r="O453" s="58"/>
      <c r="P453" s="177">
        <f>O453*H453</f>
        <v>0</v>
      </c>
      <c r="Q453" s="177">
        <v>0</v>
      </c>
      <c r="R453" s="177">
        <f>Q453*H453</f>
        <v>0</v>
      </c>
      <c r="S453" s="177">
        <v>0.21</v>
      </c>
      <c r="T453" s="178">
        <f>S453*H453</f>
        <v>0.21</v>
      </c>
      <c r="AR453" s="15" t="s">
        <v>133</v>
      </c>
      <c r="AT453" s="15" t="s">
        <v>128</v>
      </c>
      <c r="AU453" s="15" t="s">
        <v>147</v>
      </c>
      <c r="AY453" s="15" t="s">
        <v>126</v>
      </c>
      <c r="BE453" s="179">
        <f>IF(N453="základní",J453,0)</f>
        <v>0</v>
      </c>
      <c r="BF453" s="179">
        <f>IF(N453="snížená",J453,0)</f>
        <v>0</v>
      </c>
      <c r="BG453" s="179">
        <f>IF(N453="zákl. přenesená",J453,0)</f>
        <v>0</v>
      </c>
      <c r="BH453" s="179">
        <f>IF(N453="sníž. přenesená",J453,0)</f>
        <v>0</v>
      </c>
      <c r="BI453" s="179">
        <f>IF(N453="nulová",J453,0)</f>
        <v>0</v>
      </c>
      <c r="BJ453" s="15" t="s">
        <v>80</v>
      </c>
      <c r="BK453" s="179">
        <f>ROUND(I453*H453,2)</f>
        <v>0</v>
      </c>
      <c r="BL453" s="15" t="s">
        <v>133</v>
      </c>
      <c r="BM453" s="15" t="s">
        <v>653</v>
      </c>
    </row>
    <row r="454" spans="2:65" s="1" customFormat="1" ht="11.25">
      <c r="B454" s="32"/>
      <c r="C454" s="33"/>
      <c r="D454" s="180" t="s">
        <v>135</v>
      </c>
      <c r="E454" s="33"/>
      <c r="F454" s="181" t="s">
        <v>654</v>
      </c>
      <c r="G454" s="33"/>
      <c r="H454" s="33"/>
      <c r="I454" s="97"/>
      <c r="J454" s="33"/>
      <c r="K454" s="33"/>
      <c r="L454" s="36"/>
      <c r="M454" s="182"/>
      <c r="N454" s="58"/>
      <c r="O454" s="58"/>
      <c r="P454" s="58"/>
      <c r="Q454" s="58"/>
      <c r="R454" s="58"/>
      <c r="S454" s="58"/>
      <c r="T454" s="59"/>
      <c r="AT454" s="15" t="s">
        <v>135</v>
      </c>
      <c r="AU454" s="15" t="s">
        <v>147</v>
      </c>
    </row>
    <row r="455" spans="2:65" s="1" customFormat="1" ht="19.5">
      <c r="B455" s="32"/>
      <c r="C455" s="33"/>
      <c r="D455" s="180" t="s">
        <v>137</v>
      </c>
      <c r="E455" s="33"/>
      <c r="F455" s="183" t="s">
        <v>643</v>
      </c>
      <c r="G455" s="33"/>
      <c r="H455" s="33"/>
      <c r="I455" s="97"/>
      <c r="J455" s="33"/>
      <c r="K455" s="33"/>
      <c r="L455" s="36"/>
      <c r="M455" s="182"/>
      <c r="N455" s="58"/>
      <c r="O455" s="58"/>
      <c r="P455" s="58"/>
      <c r="Q455" s="58"/>
      <c r="R455" s="58"/>
      <c r="S455" s="58"/>
      <c r="T455" s="59"/>
      <c r="AT455" s="15" t="s">
        <v>137</v>
      </c>
      <c r="AU455" s="15" t="s">
        <v>147</v>
      </c>
    </row>
    <row r="456" spans="2:65" s="11" customFormat="1" ht="11.25">
      <c r="B456" s="184"/>
      <c r="C456" s="185"/>
      <c r="D456" s="180" t="s">
        <v>139</v>
      </c>
      <c r="E456" s="186" t="s">
        <v>1</v>
      </c>
      <c r="F456" s="187" t="s">
        <v>80</v>
      </c>
      <c r="G456" s="185"/>
      <c r="H456" s="188">
        <v>1</v>
      </c>
      <c r="I456" s="189"/>
      <c r="J456" s="185"/>
      <c r="K456" s="185"/>
      <c r="L456" s="190"/>
      <c r="M456" s="191"/>
      <c r="N456" s="192"/>
      <c r="O456" s="192"/>
      <c r="P456" s="192"/>
      <c r="Q456" s="192"/>
      <c r="R456" s="192"/>
      <c r="S456" s="192"/>
      <c r="T456" s="193"/>
      <c r="AT456" s="194" t="s">
        <v>139</v>
      </c>
      <c r="AU456" s="194" t="s">
        <v>147</v>
      </c>
      <c r="AV456" s="11" t="s">
        <v>82</v>
      </c>
      <c r="AW456" s="11" t="s">
        <v>34</v>
      </c>
      <c r="AX456" s="11" t="s">
        <v>80</v>
      </c>
      <c r="AY456" s="194" t="s">
        <v>126</v>
      </c>
    </row>
    <row r="457" spans="2:65" s="10" customFormat="1" ht="22.9" customHeight="1">
      <c r="B457" s="152"/>
      <c r="C457" s="153"/>
      <c r="D457" s="154" t="s">
        <v>71</v>
      </c>
      <c r="E457" s="166" t="s">
        <v>655</v>
      </c>
      <c r="F457" s="166" t="s">
        <v>656</v>
      </c>
      <c r="G457" s="153"/>
      <c r="H457" s="153"/>
      <c r="I457" s="156"/>
      <c r="J457" s="167">
        <f>BK457</f>
        <v>0</v>
      </c>
      <c r="K457" s="153"/>
      <c r="L457" s="158"/>
      <c r="M457" s="159"/>
      <c r="N457" s="160"/>
      <c r="O457" s="160"/>
      <c r="P457" s="161">
        <f>SUM(P458:P489)</f>
        <v>0</v>
      </c>
      <c r="Q457" s="160"/>
      <c r="R457" s="161">
        <f>SUM(R458:R489)</f>
        <v>0</v>
      </c>
      <c r="S457" s="160"/>
      <c r="T457" s="162">
        <f>SUM(T458:T489)</f>
        <v>0</v>
      </c>
      <c r="AR457" s="163" t="s">
        <v>80</v>
      </c>
      <c r="AT457" s="164" t="s">
        <v>71</v>
      </c>
      <c r="AU457" s="164" t="s">
        <v>80</v>
      </c>
      <c r="AY457" s="163" t="s">
        <v>126</v>
      </c>
      <c r="BK457" s="165">
        <f>SUM(BK458:BK489)</f>
        <v>0</v>
      </c>
    </row>
    <row r="458" spans="2:65" s="1" customFormat="1" ht="16.5" customHeight="1">
      <c r="B458" s="32"/>
      <c r="C458" s="168" t="s">
        <v>657</v>
      </c>
      <c r="D458" s="168" t="s">
        <v>128</v>
      </c>
      <c r="E458" s="169" t="s">
        <v>658</v>
      </c>
      <c r="F458" s="170" t="s">
        <v>659</v>
      </c>
      <c r="G458" s="171" t="s">
        <v>219</v>
      </c>
      <c r="H458" s="172">
        <v>247.08</v>
      </c>
      <c r="I458" s="173"/>
      <c r="J458" s="174">
        <f>ROUND(I458*H458,2)</f>
        <v>0</v>
      </c>
      <c r="K458" s="170" t="s">
        <v>132</v>
      </c>
      <c r="L458" s="36"/>
      <c r="M458" s="175" t="s">
        <v>1</v>
      </c>
      <c r="N458" s="176" t="s">
        <v>43</v>
      </c>
      <c r="O458" s="58"/>
      <c r="P458" s="177">
        <f>O458*H458</f>
        <v>0</v>
      </c>
      <c r="Q458" s="177">
        <v>0</v>
      </c>
      <c r="R458" s="177">
        <f>Q458*H458</f>
        <v>0</v>
      </c>
      <c r="S458" s="177">
        <v>0</v>
      </c>
      <c r="T458" s="178">
        <f>S458*H458</f>
        <v>0</v>
      </c>
      <c r="AR458" s="15" t="s">
        <v>133</v>
      </c>
      <c r="AT458" s="15" t="s">
        <v>128</v>
      </c>
      <c r="AU458" s="15" t="s">
        <v>82</v>
      </c>
      <c r="AY458" s="15" t="s">
        <v>126</v>
      </c>
      <c r="BE458" s="179">
        <f>IF(N458="základní",J458,0)</f>
        <v>0</v>
      </c>
      <c r="BF458" s="179">
        <f>IF(N458="snížená",J458,0)</f>
        <v>0</v>
      </c>
      <c r="BG458" s="179">
        <f>IF(N458="zákl. přenesená",J458,0)</f>
        <v>0</v>
      </c>
      <c r="BH458" s="179">
        <f>IF(N458="sníž. přenesená",J458,0)</f>
        <v>0</v>
      </c>
      <c r="BI458" s="179">
        <f>IF(N458="nulová",J458,0)</f>
        <v>0</v>
      </c>
      <c r="BJ458" s="15" t="s">
        <v>80</v>
      </c>
      <c r="BK458" s="179">
        <f>ROUND(I458*H458,2)</f>
        <v>0</v>
      </c>
      <c r="BL458" s="15" t="s">
        <v>133</v>
      </c>
      <c r="BM458" s="15" t="s">
        <v>660</v>
      </c>
    </row>
    <row r="459" spans="2:65" s="1" customFormat="1" ht="11.25">
      <c r="B459" s="32"/>
      <c r="C459" s="33"/>
      <c r="D459" s="180" t="s">
        <v>135</v>
      </c>
      <c r="E459" s="33"/>
      <c r="F459" s="181" t="s">
        <v>661</v>
      </c>
      <c r="G459" s="33"/>
      <c r="H459" s="33"/>
      <c r="I459" s="97"/>
      <c r="J459" s="33"/>
      <c r="K459" s="33"/>
      <c r="L459" s="36"/>
      <c r="M459" s="182"/>
      <c r="N459" s="58"/>
      <c r="O459" s="58"/>
      <c r="P459" s="58"/>
      <c r="Q459" s="58"/>
      <c r="R459" s="58"/>
      <c r="S459" s="58"/>
      <c r="T459" s="59"/>
      <c r="AT459" s="15" t="s">
        <v>135</v>
      </c>
      <c r="AU459" s="15" t="s">
        <v>82</v>
      </c>
    </row>
    <row r="460" spans="2:65" s="1" customFormat="1" ht="48.75">
      <c r="B460" s="32"/>
      <c r="C460" s="33"/>
      <c r="D460" s="180" t="s">
        <v>137</v>
      </c>
      <c r="E460" s="33"/>
      <c r="F460" s="183" t="s">
        <v>662</v>
      </c>
      <c r="G460" s="33"/>
      <c r="H460" s="33"/>
      <c r="I460" s="97"/>
      <c r="J460" s="33"/>
      <c r="K460" s="33"/>
      <c r="L460" s="36"/>
      <c r="M460" s="182"/>
      <c r="N460" s="58"/>
      <c r="O460" s="58"/>
      <c r="P460" s="58"/>
      <c r="Q460" s="58"/>
      <c r="R460" s="58"/>
      <c r="S460" s="58"/>
      <c r="T460" s="59"/>
      <c r="AT460" s="15" t="s">
        <v>137</v>
      </c>
      <c r="AU460" s="15" t="s">
        <v>82</v>
      </c>
    </row>
    <row r="461" spans="2:65" s="11" customFormat="1" ht="11.25">
      <c r="B461" s="184"/>
      <c r="C461" s="185"/>
      <c r="D461" s="180" t="s">
        <v>139</v>
      </c>
      <c r="E461" s="186" t="s">
        <v>1</v>
      </c>
      <c r="F461" s="187" t="s">
        <v>663</v>
      </c>
      <c r="G461" s="185"/>
      <c r="H461" s="188">
        <v>247.08</v>
      </c>
      <c r="I461" s="189"/>
      <c r="J461" s="185"/>
      <c r="K461" s="185"/>
      <c r="L461" s="190"/>
      <c r="M461" s="191"/>
      <c r="N461" s="192"/>
      <c r="O461" s="192"/>
      <c r="P461" s="192"/>
      <c r="Q461" s="192"/>
      <c r="R461" s="192"/>
      <c r="S461" s="192"/>
      <c r="T461" s="193"/>
      <c r="AT461" s="194" t="s">
        <v>139</v>
      </c>
      <c r="AU461" s="194" t="s">
        <v>82</v>
      </c>
      <c r="AV461" s="11" t="s">
        <v>82</v>
      </c>
      <c r="AW461" s="11" t="s">
        <v>34</v>
      </c>
      <c r="AX461" s="11" t="s">
        <v>80</v>
      </c>
      <c r="AY461" s="194" t="s">
        <v>126</v>
      </c>
    </row>
    <row r="462" spans="2:65" s="1" customFormat="1" ht="16.5" customHeight="1">
      <c r="B462" s="32"/>
      <c r="C462" s="168" t="s">
        <v>664</v>
      </c>
      <c r="D462" s="168" t="s">
        <v>128</v>
      </c>
      <c r="E462" s="169" t="s">
        <v>665</v>
      </c>
      <c r="F462" s="170" t="s">
        <v>666</v>
      </c>
      <c r="G462" s="171" t="s">
        <v>219</v>
      </c>
      <c r="H462" s="172">
        <v>988.32</v>
      </c>
      <c r="I462" s="173"/>
      <c r="J462" s="174">
        <f>ROUND(I462*H462,2)</f>
        <v>0</v>
      </c>
      <c r="K462" s="170" t="s">
        <v>132</v>
      </c>
      <c r="L462" s="36"/>
      <c r="M462" s="175" t="s">
        <v>1</v>
      </c>
      <c r="N462" s="176" t="s">
        <v>43</v>
      </c>
      <c r="O462" s="58"/>
      <c r="P462" s="177">
        <f>O462*H462</f>
        <v>0</v>
      </c>
      <c r="Q462" s="177">
        <v>0</v>
      </c>
      <c r="R462" s="177">
        <f>Q462*H462</f>
        <v>0</v>
      </c>
      <c r="S462" s="177">
        <v>0</v>
      </c>
      <c r="T462" s="178">
        <f>S462*H462</f>
        <v>0</v>
      </c>
      <c r="AR462" s="15" t="s">
        <v>133</v>
      </c>
      <c r="AT462" s="15" t="s">
        <v>128</v>
      </c>
      <c r="AU462" s="15" t="s">
        <v>82</v>
      </c>
      <c r="AY462" s="15" t="s">
        <v>126</v>
      </c>
      <c r="BE462" s="179">
        <f>IF(N462="základní",J462,0)</f>
        <v>0</v>
      </c>
      <c r="BF462" s="179">
        <f>IF(N462="snížená",J462,0)</f>
        <v>0</v>
      </c>
      <c r="BG462" s="179">
        <f>IF(N462="zákl. přenesená",J462,0)</f>
        <v>0</v>
      </c>
      <c r="BH462" s="179">
        <f>IF(N462="sníž. přenesená",J462,0)</f>
        <v>0</v>
      </c>
      <c r="BI462" s="179">
        <f>IF(N462="nulová",J462,0)</f>
        <v>0</v>
      </c>
      <c r="BJ462" s="15" t="s">
        <v>80</v>
      </c>
      <c r="BK462" s="179">
        <f>ROUND(I462*H462,2)</f>
        <v>0</v>
      </c>
      <c r="BL462" s="15" t="s">
        <v>133</v>
      </c>
      <c r="BM462" s="15" t="s">
        <v>667</v>
      </c>
    </row>
    <row r="463" spans="2:65" s="1" customFormat="1" ht="11.25">
      <c r="B463" s="32"/>
      <c r="C463" s="33"/>
      <c r="D463" s="180" t="s">
        <v>135</v>
      </c>
      <c r="E463" s="33"/>
      <c r="F463" s="181" t="s">
        <v>668</v>
      </c>
      <c r="G463" s="33"/>
      <c r="H463" s="33"/>
      <c r="I463" s="97"/>
      <c r="J463" s="33"/>
      <c r="K463" s="33"/>
      <c r="L463" s="36"/>
      <c r="M463" s="182"/>
      <c r="N463" s="58"/>
      <c r="O463" s="58"/>
      <c r="P463" s="58"/>
      <c r="Q463" s="58"/>
      <c r="R463" s="58"/>
      <c r="S463" s="58"/>
      <c r="T463" s="59"/>
      <c r="AT463" s="15" t="s">
        <v>135</v>
      </c>
      <c r="AU463" s="15" t="s">
        <v>82</v>
      </c>
    </row>
    <row r="464" spans="2:65" s="1" customFormat="1" ht="48.75">
      <c r="B464" s="32"/>
      <c r="C464" s="33"/>
      <c r="D464" s="180" t="s">
        <v>137</v>
      </c>
      <c r="E464" s="33"/>
      <c r="F464" s="183" t="s">
        <v>662</v>
      </c>
      <c r="G464" s="33"/>
      <c r="H464" s="33"/>
      <c r="I464" s="97"/>
      <c r="J464" s="33"/>
      <c r="K464" s="33"/>
      <c r="L464" s="36"/>
      <c r="M464" s="182"/>
      <c r="N464" s="58"/>
      <c r="O464" s="58"/>
      <c r="P464" s="58"/>
      <c r="Q464" s="58"/>
      <c r="R464" s="58"/>
      <c r="S464" s="58"/>
      <c r="T464" s="59"/>
      <c r="AT464" s="15" t="s">
        <v>137</v>
      </c>
      <c r="AU464" s="15" t="s">
        <v>82</v>
      </c>
    </row>
    <row r="465" spans="2:65" s="11" customFormat="1" ht="11.25">
      <c r="B465" s="184"/>
      <c r="C465" s="185"/>
      <c r="D465" s="180" t="s">
        <v>139</v>
      </c>
      <c r="E465" s="186" t="s">
        <v>1</v>
      </c>
      <c r="F465" s="187" t="s">
        <v>669</v>
      </c>
      <c r="G465" s="185"/>
      <c r="H465" s="188">
        <v>988.32</v>
      </c>
      <c r="I465" s="189"/>
      <c r="J465" s="185"/>
      <c r="K465" s="185"/>
      <c r="L465" s="190"/>
      <c r="M465" s="191"/>
      <c r="N465" s="192"/>
      <c r="O465" s="192"/>
      <c r="P465" s="192"/>
      <c r="Q465" s="192"/>
      <c r="R465" s="192"/>
      <c r="S465" s="192"/>
      <c r="T465" s="193"/>
      <c r="AT465" s="194" t="s">
        <v>139</v>
      </c>
      <c r="AU465" s="194" t="s">
        <v>82</v>
      </c>
      <c r="AV465" s="11" t="s">
        <v>82</v>
      </c>
      <c r="AW465" s="11" t="s">
        <v>34</v>
      </c>
      <c r="AX465" s="11" t="s">
        <v>80</v>
      </c>
      <c r="AY465" s="194" t="s">
        <v>126</v>
      </c>
    </row>
    <row r="466" spans="2:65" s="1" customFormat="1" ht="16.5" customHeight="1">
      <c r="B466" s="32"/>
      <c r="C466" s="168" t="s">
        <v>670</v>
      </c>
      <c r="D466" s="168" t="s">
        <v>128</v>
      </c>
      <c r="E466" s="169" t="s">
        <v>671</v>
      </c>
      <c r="F466" s="170" t="s">
        <v>672</v>
      </c>
      <c r="G466" s="171" t="s">
        <v>219</v>
      </c>
      <c r="H466" s="172">
        <v>191.23400000000001</v>
      </c>
      <c r="I466" s="173"/>
      <c r="J466" s="174">
        <f>ROUND(I466*H466,2)</f>
        <v>0</v>
      </c>
      <c r="K466" s="170" t="s">
        <v>132</v>
      </c>
      <c r="L466" s="36"/>
      <c r="M466" s="175" t="s">
        <v>1</v>
      </c>
      <c r="N466" s="176" t="s">
        <v>43</v>
      </c>
      <c r="O466" s="58"/>
      <c r="P466" s="177">
        <f>O466*H466</f>
        <v>0</v>
      </c>
      <c r="Q466" s="177">
        <v>0</v>
      </c>
      <c r="R466" s="177">
        <f>Q466*H466</f>
        <v>0</v>
      </c>
      <c r="S466" s="177">
        <v>0</v>
      </c>
      <c r="T466" s="178">
        <f>S466*H466</f>
        <v>0</v>
      </c>
      <c r="AR466" s="15" t="s">
        <v>133</v>
      </c>
      <c r="AT466" s="15" t="s">
        <v>128</v>
      </c>
      <c r="AU466" s="15" t="s">
        <v>82</v>
      </c>
      <c r="AY466" s="15" t="s">
        <v>126</v>
      </c>
      <c r="BE466" s="179">
        <f>IF(N466="základní",J466,0)</f>
        <v>0</v>
      </c>
      <c r="BF466" s="179">
        <f>IF(N466="snížená",J466,0)</f>
        <v>0</v>
      </c>
      <c r="BG466" s="179">
        <f>IF(N466="zákl. přenesená",J466,0)</f>
        <v>0</v>
      </c>
      <c r="BH466" s="179">
        <f>IF(N466="sníž. přenesená",J466,0)</f>
        <v>0</v>
      </c>
      <c r="BI466" s="179">
        <f>IF(N466="nulová",J466,0)</f>
        <v>0</v>
      </c>
      <c r="BJ466" s="15" t="s">
        <v>80</v>
      </c>
      <c r="BK466" s="179">
        <f>ROUND(I466*H466,2)</f>
        <v>0</v>
      </c>
      <c r="BL466" s="15" t="s">
        <v>133</v>
      </c>
      <c r="BM466" s="15" t="s">
        <v>673</v>
      </c>
    </row>
    <row r="467" spans="2:65" s="1" customFormat="1" ht="11.25">
      <c r="B467" s="32"/>
      <c r="C467" s="33"/>
      <c r="D467" s="180" t="s">
        <v>135</v>
      </c>
      <c r="E467" s="33"/>
      <c r="F467" s="181" t="s">
        <v>674</v>
      </c>
      <c r="G467" s="33"/>
      <c r="H467" s="33"/>
      <c r="I467" s="97"/>
      <c r="J467" s="33"/>
      <c r="K467" s="33"/>
      <c r="L467" s="36"/>
      <c r="M467" s="182"/>
      <c r="N467" s="58"/>
      <c r="O467" s="58"/>
      <c r="P467" s="58"/>
      <c r="Q467" s="58"/>
      <c r="R467" s="58"/>
      <c r="S467" s="58"/>
      <c r="T467" s="59"/>
      <c r="AT467" s="15" t="s">
        <v>135</v>
      </c>
      <c r="AU467" s="15" t="s">
        <v>82</v>
      </c>
    </row>
    <row r="468" spans="2:65" s="1" customFormat="1" ht="48.75">
      <c r="B468" s="32"/>
      <c r="C468" s="33"/>
      <c r="D468" s="180" t="s">
        <v>137</v>
      </c>
      <c r="E468" s="33"/>
      <c r="F468" s="183" t="s">
        <v>662</v>
      </c>
      <c r="G468" s="33"/>
      <c r="H468" s="33"/>
      <c r="I468" s="97"/>
      <c r="J468" s="33"/>
      <c r="K468" s="33"/>
      <c r="L468" s="36"/>
      <c r="M468" s="182"/>
      <c r="N468" s="58"/>
      <c r="O468" s="58"/>
      <c r="P468" s="58"/>
      <c r="Q468" s="58"/>
      <c r="R468" s="58"/>
      <c r="S468" s="58"/>
      <c r="T468" s="59"/>
      <c r="AT468" s="15" t="s">
        <v>137</v>
      </c>
      <c r="AU468" s="15" t="s">
        <v>82</v>
      </c>
    </row>
    <row r="469" spans="2:65" s="11" customFormat="1" ht="11.25">
      <c r="B469" s="184"/>
      <c r="C469" s="185"/>
      <c r="D469" s="180" t="s">
        <v>139</v>
      </c>
      <c r="E469" s="186" t="s">
        <v>1</v>
      </c>
      <c r="F469" s="187" t="s">
        <v>675</v>
      </c>
      <c r="G469" s="185"/>
      <c r="H469" s="188">
        <v>38.799999999999997</v>
      </c>
      <c r="I469" s="189"/>
      <c r="J469" s="185"/>
      <c r="K469" s="185"/>
      <c r="L469" s="190"/>
      <c r="M469" s="191"/>
      <c r="N469" s="192"/>
      <c r="O469" s="192"/>
      <c r="P469" s="192"/>
      <c r="Q469" s="192"/>
      <c r="R469" s="192"/>
      <c r="S469" s="192"/>
      <c r="T469" s="193"/>
      <c r="AT469" s="194" t="s">
        <v>139</v>
      </c>
      <c r="AU469" s="194" t="s">
        <v>82</v>
      </c>
      <c r="AV469" s="11" t="s">
        <v>82</v>
      </c>
      <c r="AW469" s="11" t="s">
        <v>34</v>
      </c>
      <c r="AX469" s="11" t="s">
        <v>72</v>
      </c>
      <c r="AY469" s="194" t="s">
        <v>126</v>
      </c>
    </row>
    <row r="470" spans="2:65" s="11" customFormat="1" ht="11.25">
      <c r="B470" s="184"/>
      <c r="C470" s="185"/>
      <c r="D470" s="180" t="s">
        <v>139</v>
      </c>
      <c r="E470" s="186" t="s">
        <v>1</v>
      </c>
      <c r="F470" s="187" t="s">
        <v>676</v>
      </c>
      <c r="G470" s="185"/>
      <c r="H470" s="188">
        <v>110.6</v>
      </c>
      <c r="I470" s="189"/>
      <c r="J470" s="185"/>
      <c r="K470" s="185"/>
      <c r="L470" s="190"/>
      <c r="M470" s="191"/>
      <c r="N470" s="192"/>
      <c r="O470" s="192"/>
      <c r="P470" s="192"/>
      <c r="Q470" s="192"/>
      <c r="R470" s="192"/>
      <c r="S470" s="192"/>
      <c r="T470" s="193"/>
      <c r="AT470" s="194" t="s">
        <v>139</v>
      </c>
      <c r="AU470" s="194" t="s">
        <v>82</v>
      </c>
      <c r="AV470" s="11" t="s">
        <v>82</v>
      </c>
      <c r="AW470" s="11" t="s">
        <v>34</v>
      </c>
      <c r="AX470" s="11" t="s">
        <v>72</v>
      </c>
      <c r="AY470" s="194" t="s">
        <v>126</v>
      </c>
    </row>
    <row r="471" spans="2:65" s="11" customFormat="1" ht="11.25">
      <c r="B471" s="184"/>
      <c r="C471" s="185"/>
      <c r="D471" s="180" t="s">
        <v>139</v>
      </c>
      <c r="E471" s="186" t="s">
        <v>1</v>
      </c>
      <c r="F471" s="187" t="s">
        <v>677</v>
      </c>
      <c r="G471" s="185"/>
      <c r="H471" s="188">
        <v>41.542000000000002</v>
      </c>
      <c r="I471" s="189"/>
      <c r="J471" s="185"/>
      <c r="K471" s="185"/>
      <c r="L471" s="190"/>
      <c r="M471" s="191"/>
      <c r="N471" s="192"/>
      <c r="O471" s="192"/>
      <c r="P471" s="192"/>
      <c r="Q471" s="192"/>
      <c r="R471" s="192"/>
      <c r="S471" s="192"/>
      <c r="T471" s="193"/>
      <c r="AT471" s="194" t="s">
        <v>139</v>
      </c>
      <c r="AU471" s="194" t="s">
        <v>82</v>
      </c>
      <c r="AV471" s="11" t="s">
        <v>82</v>
      </c>
      <c r="AW471" s="11" t="s">
        <v>34</v>
      </c>
      <c r="AX471" s="11" t="s">
        <v>72</v>
      </c>
      <c r="AY471" s="194" t="s">
        <v>126</v>
      </c>
    </row>
    <row r="472" spans="2:65" s="11" customFormat="1" ht="11.25">
      <c r="B472" s="184"/>
      <c r="C472" s="185"/>
      <c r="D472" s="180" t="s">
        <v>139</v>
      </c>
      <c r="E472" s="186" t="s">
        <v>1</v>
      </c>
      <c r="F472" s="187" t="s">
        <v>678</v>
      </c>
      <c r="G472" s="185"/>
      <c r="H472" s="188">
        <v>0.29199999999999998</v>
      </c>
      <c r="I472" s="189"/>
      <c r="J472" s="185"/>
      <c r="K472" s="185"/>
      <c r="L472" s="190"/>
      <c r="M472" s="191"/>
      <c r="N472" s="192"/>
      <c r="O472" s="192"/>
      <c r="P472" s="192"/>
      <c r="Q472" s="192"/>
      <c r="R472" s="192"/>
      <c r="S472" s="192"/>
      <c r="T472" s="193"/>
      <c r="AT472" s="194" t="s">
        <v>139</v>
      </c>
      <c r="AU472" s="194" t="s">
        <v>82</v>
      </c>
      <c r="AV472" s="11" t="s">
        <v>82</v>
      </c>
      <c r="AW472" s="11" t="s">
        <v>34</v>
      </c>
      <c r="AX472" s="11" t="s">
        <v>72</v>
      </c>
      <c r="AY472" s="194" t="s">
        <v>126</v>
      </c>
    </row>
    <row r="473" spans="2:65" s="12" customFormat="1" ht="11.25">
      <c r="B473" s="195"/>
      <c r="C473" s="196"/>
      <c r="D473" s="180" t="s">
        <v>139</v>
      </c>
      <c r="E473" s="197" t="s">
        <v>1</v>
      </c>
      <c r="F473" s="198" t="s">
        <v>167</v>
      </c>
      <c r="G473" s="196"/>
      <c r="H473" s="199">
        <v>191.23399999999998</v>
      </c>
      <c r="I473" s="200"/>
      <c r="J473" s="196"/>
      <c r="K473" s="196"/>
      <c r="L473" s="201"/>
      <c r="M473" s="202"/>
      <c r="N473" s="203"/>
      <c r="O473" s="203"/>
      <c r="P473" s="203"/>
      <c r="Q473" s="203"/>
      <c r="R473" s="203"/>
      <c r="S473" s="203"/>
      <c r="T473" s="204"/>
      <c r="AT473" s="205" t="s">
        <v>139</v>
      </c>
      <c r="AU473" s="205" t="s">
        <v>82</v>
      </c>
      <c r="AV473" s="12" t="s">
        <v>133</v>
      </c>
      <c r="AW473" s="12" t="s">
        <v>34</v>
      </c>
      <c r="AX473" s="12" t="s">
        <v>80</v>
      </c>
      <c r="AY473" s="205" t="s">
        <v>126</v>
      </c>
    </row>
    <row r="474" spans="2:65" s="1" customFormat="1" ht="16.5" customHeight="1">
      <c r="B474" s="32"/>
      <c r="C474" s="168" t="s">
        <v>679</v>
      </c>
      <c r="D474" s="168" t="s">
        <v>128</v>
      </c>
      <c r="E474" s="169" t="s">
        <v>680</v>
      </c>
      <c r="F474" s="170" t="s">
        <v>681</v>
      </c>
      <c r="G474" s="171" t="s">
        <v>219</v>
      </c>
      <c r="H474" s="172">
        <v>764.93600000000004</v>
      </c>
      <c r="I474" s="173"/>
      <c r="J474" s="174">
        <f>ROUND(I474*H474,2)</f>
        <v>0</v>
      </c>
      <c r="K474" s="170" t="s">
        <v>132</v>
      </c>
      <c r="L474" s="36"/>
      <c r="M474" s="175" t="s">
        <v>1</v>
      </c>
      <c r="N474" s="176" t="s">
        <v>43</v>
      </c>
      <c r="O474" s="58"/>
      <c r="P474" s="177">
        <f>O474*H474</f>
        <v>0</v>
      </c>
      <c r="Q474" s="177">
        <v>0</v>
      </c>
      <c r="R474" s="177">
        <f>Q474*H474</f>
        <v>0</v>
      </c>
      <c r="S474" s="177">
        <v>0</v>
      </c>
      <c r="T474" s="178">
        <f>S474*H474</f>
        <v>0</v>
      </c>
      <c r="AR474" s="15" t="s">
        <v>133</v>
      </c>
      <c r="AT474" s="15" t="s">
        <v>128</v>
      </c>
      <c r="AU474" s="15" t="s">
        <v>82</v>
      </c>
      <c r="AY474" s="15" t="s">
        <v>126</v>
      </c>
      <c r="BE474" s="179">
        <f>IF(N474="základní",J474,0)</f>
        <v>0</v>
      </c>
      <c r="BF474" s="179">
        <f>IF(N474="snížená",J474,0)</f>
        <v>0</v>
      </c>
      <c r="BG474" s="179">
        <f>IF(N474="zákl. přenesená",J474,0)</f>
        <v>0</v>
      </c>
      <c r="BH474" s="179">
        <f>IF(N474="sníž. přenesená",J474,0)</f>
        <v>0</v>
      </c>
      <c r="BI474" s="179">
        <f>IF(N474="nulová",J474,0)</f>
        <v>0</v>
      </c>
      <c r="BJ474" s="15" t="s">
        <v>80</v>
      </c>
      <c r="BK474" s="179">
        <f>ROUND(I474*H474,2)</f>
        <v>0</v>
      </c>
      <c r="BL474" s="15" t="s">
        <v>133</v>
      </c>
      <c r="BM474" s="15" t="s">
        <v>682</v>
      </c>
    </row>
    <row r="475" spans="2:65" s="1" customFormat="1" ht="11.25">
      <c r="B475" s="32"/>
      <c r="C475" s="33"/>
      <c r="D475" s="180" t="s">
        <v>135</v>
      </c>
      <c r="E475" s="33"/>
      <c r="F475" s="181" t="s">
        <v>668</v>
      </c>
      <c r="G475" s="33"/>
      <c r="H475" s="33"/>
      <c r="I475" s="97"/>
      <c r="J475" s="33"/>
      <c r="K475" s="33"/>
      <c r="L475" s="36"/>
      <c r="M475" s="182"/>
      <c r="N475" s="58"/>
      <c r="O475" s="58"/>
      <c r="P475" s="58"/>
      <c r="Q475" s="58"/>
      <c r="R475" s="58"/>
      <c r="S475" s="58"/>
      <c r="T475" s="59"/>
      <c r="AT475" s="15" t="s">
        <v>135</v>
      </c>
      <c r="AU475" s="15" t="s">
        <v>82</v>
      </c>
    </row>
    <row r="476" spans="2:65" s="1" customFormat="1" ht="48.75">
      <c r="B476" s="32"/>
      <c r="C476" s="33"/>
      <c r="D476" s="180" t="s">
        <v>137</v>
      </c>
      <c r="E476" s="33"/>
      <c r="F476" s="183" t="s">
        <v>662</v>
      </c>
      <c r="G476" s="33"/>
      <c r="H476" s="33"/>
      <c r="I476" s="97"/>
      <c r="J476" s="33"/>
      <c r="K476" s="33"/>
      <c r="L476" s="36"/>
      <c r="M476" s="182"/>
      <c r="N476" s="58"/>
      <c r="O476" s="58"/>
      <c r="P476" s="58"/>
      <c r="Q476" s="58"/>
      <c r="R476" s="58"/>
      <c r="S476" s="58"/>
      <c r="T476" s="59"/>
      <c r="AT476" s="15" t="s">
        <v>137</v>
      </c>
      <c r="AU476" s="15" t="s">
        <v>82</v>
      </c>
    </row>
    <row r="477" spans="2:65" s="11" customFormat="1" ht="11.25">
      <c r="B477" s="184"/>
      <c r="C477" s="185"/>
      <c r="D477" s="180" t="s">
        <v>139</v>
      </c>
      <c r="E477" s="186" t="s">
        <v>1</v>
      </c>
      <c r="F477" s="187" t="s">
        <v>683</v>
      </c>
      <c r="G477" s="185"/>
      <c r="H477" s="188">
        <v>764.93600000000004</v>
      </c>
      <c r="I477" s="189"/>
      <c r="J477" s="185"/>
      <c r="K477" s="185"/>
      <c r="L477" s="190"/>
      <c r="M477" s="191"/>
      <c r="N477" s="192"/>
      <c r="O477" s="192"/>
      <c r="P477" s="192"/>
      <c r="Q477" s="192"/>
      <c r="R477" s="192"/>
      <c r="S477" s="192"/>
      <c r="T477" s="193"/>
      <c r="AT477" s="194" t="s">
        <v>139</v>
      </c>
      <c r="AU477" s="194" t="s">
        <v>82</v>
      </c>
      <c r="AV477" s="11" t="s">
        <v>82</v>
      </c>
      <c r="AW477" s="11" t="s">
        <v>34</v>
      </c>
      <c r="AX477" s="11" t="s">
        <v>80</v>
      </c>
      <c r="AY477" s="194" t="s">
        <v>126</v>
      </c>
    </row>
    <row r="478" spans="2:65" s="1" customFormat="1" ht="16.5" customHeight="1">
      <c r="B478" s="32"/>
      <c r="C478" s="168" t="s">
        <v>560</v>
      </c>
      <c r="D478" s="168" t="s">
        <v>128</v>
      </c>
      <c r="E478" s="169" t="s">
        <v>684</v>
      </c>
      <c r="F478" s="170" t="s">
        <v>685</v>
      </c>
      <c r="G478" s="171" t="s">
        <v>219</v>
      </c>
      <c r="H478" s="172">
        <v>80.341999999999999</v>
      </c>
      <c r="I478" s="173"/>
      <c r="J478" s="174">
        <f>ROUND(I478*H478,2)</f>
        <v>0</v>
      </c>
      <c r="K478" s="170" t="s">
        <v>132</v>
      </c>
      <c r="L478" s="36"/>
      <c r="M478" s="175" t="s">
        <v>1</v>
      </c>
      <c r="N478" s="176" t="s">
        <v>43</v>
      </c>
      <c r="O478" s="58"/>
      <c r="P478" s="177">
        <f>O478*H478</f>
        <v>0</v>
      </c>
      <c r="Q478" s="177">
        <v>0</v>
      </c>
      <c r="R478" s="177">
        <f>Q478*H478</f>
        <v>0</v>
      </c>
      <c r="S478" s="177">
        <v>0</v>
      </c>
      <c r="T478" s="178">
        <f>S478*H478</f>
        <v>0</v>
      </c>
      <c r="AR478" s="15" t="s">
        <v>133</v>
      </c>
      <c r="AT478" s="15" t="s">
        <v>128</v>
      </c>
      <c r="AU478" s="15" t="s">
        <v>82</v>
      </c>
      <c r="AY478" s="15" t="s">
        <v>126</v>
      </c>
      <c r="BE478" s="179">
        <f>IF(N478="základní",J478,0)</f>
        <v>0</v>
      </c>
      <c r="BF478" s="179">
        <f>IF(N478="snížená",J478,0)</f>
        <v>0</v>
      </c>
      <c r="BG478" s="179">
        <f>IF(N478="zákl. přenesená",J478,0)</f>
        <v>0</v>
      </c>
      <c r="BH478" s="179">
        <f>IF(N478="sníž. přenesená",J478,0)</f>
        <v>0</v>
      </c>
      <c r="BI478" s="179">
        <f>IF(N478="nulová",J478,0)</f>
        <v>0</v>
      </c>
      <c r="BJ478" s="15" t="s">
        <v>80</v>
      </c>
      <c r="BK478" s="179">
        <f>ROUND(I478*H478,2)</f>
        <v>0</v>
      </c>
      <c r="BL478" s="15" t="s">
        <v>133</v>
      </c>
      <c r="BM478" s="15" t="s">
        <v>686</v>
      </c>
    </row>
    <row r="479" spans="2:65" s="1" customFormat="1" ht="11.25">
      <c r="B479" s="32"/>
      <c r="C479" s="33"/>
      <c r="D479" s="180" t="s">
        <v>135</v>
      </c>
      <c r="E479" s="33"/>
      <c r="F479" s="181" t="s">
        <v>687</v>
      </c>
      <c r="G479" s="33"/>
      <c r="H479" s="33"/>
      <c r="I479" s="97"/>
      <c r="J479" s="33"/>
      <c r="K479" s="33"/>
      <c r="L479" s="36"/>
      <c r="M479" s="182"/>
      <c r="N479" s="58"/>
      <c r="O479" s="58"/>
      <c r="P479" s="58"/>
      <c r="Q479" s="58"/>
      <c r="R479" s="58"/>
      <c r="S479" s="58"/>
      <c r="T479" s="59"/>
      <c r="AT479" s="15" t="s">
        <v>135</v>
      </c>
      <c r="AU479" s="15" t="s">
        <v>82</v>
      </c>
    </row>
    <row r="480" spans="2:65" s="1" customFormat="1" ht="48.75">
      <c r="B480" s="32"/>
      <c r="C480" s="33"/>
      <c r="D480" s="180" t="s">
        <v>137</v>
      </c>
      <c r="E480" s="33"/>
      <c r="F480" s="183" t="s">
        <v>688</v>
      </c>
      <c r="G480" s="33"/>
      <c r="H480" s="33"/>
      <c r="I480" s="97"/>
      <c r="J480" s="33"/>
      <c r="K480" s="33"/>
      <c r="L480" s="36"/>
      <c r="M480" s="182"/>
      <c r="N480" s="58"/>
      <c r="O480" s="58"/>
      <c r="P480" s="58"/>
      <c r="Q480" s="58"/>
      <c r="R480" s="58"/>
      <c r="S480" s="58"/>
      <c r="T480" s="59"/>
      <c r="AT480" s="15" t="s">
        <v>137</v>
      </c>
      <c r="AU480" s="15" t="s">
        <v>82</v>
      </c>
    </row>
    <row r="481" spans="2:65" s="11" customFormat="1" ht="11.25">
      <c r="B481" s="184"/>
      <c r="C481" s="185"/>
      <c r="D481" s="180" t="s">
        <v>139</v>
      </c>
      <c r="E481" s="186" t="s">
        <v>1</v>
      </c>
      <c r="F481" s="187" t="s">
        <v>689</v>
      </c>
      <c r="G481" s="185"/>
      <c r="H481" s="188">
        <v>80.341999999999999</v>
      </c>
      <c r="I481" s="189"/>
      <c r="J481" s="185"/>
      <c r="K481" s="185"/>
      <c r="L481" s="190"/>
      <c r="M481" s="191"/>
      <c r="N481" s="192"/>
      <c r="O481" s="192"/>
      <c r="P481" s="192"/>
      <c r="Q481" s="192"/>
      <c r="R481" s="192"/>
      <c r="S481" s="192"/>
      <c r="T481" s="193"/>
      <c r="AT481" s="194" t="s">
        <v>139</v>
      </c>
      <c r="AU481" s="194" t="s">
        <v>82</v>
      </c>
      <c r="AV481" s="11" t="s">
        <v>82</v>
      </c>
      <c r="AW481" s="11" t="s">
        <v>34</v>
      </c>
      <c r="AX481" s="11" t="s">
        <v>80</v>
      </c>
      <c r="AY481" s="194" t="s">
        <v>126</v>
      </c>
    </row>
    <row r="482" spans="2:65" s="1" customFormat="1" ht="16.5" customHeight="1">
      <c r="B482" s="32"/>
      <c r="C482" s="168" t="s">
        <v>690</v>
      </c>
      <c r="D482" s="168" t="s">
        <v>128</v>
      </c>
      <c r="E482" s="169" t="s">
        <v>691</v>
      </c>
      <c r="F482" s="170" t="s">
        <v>692</v>
      </c>
      <c r="G482" s="171" t="s">
        <v>219</v>
      </c>
      <c r="H482" s="172">
        <v>110.6</v>
      </c>
      <c r="I482" s="173"/>
      <c r="J482" s="174">
        <f>ROUND(I482*H482,2)</f>
        <v>0</v>
      </c>
      <c r="K482" s="170" t="s">
        <v>132</v>
      </c>
      <c r="L482" s="36"/>
      <c r="M482" s="175" t="s">
        <v>1</v>
      </c>
      <c r="N482" s="176" t="s">
        <v>43</v>
      </c>
      <c r="O482" s="58"/>
      <c r="P482" s="177">
        <f>O482*H482</f>
        <v>0</v>
      </c>
      <c r="Q482" s="177">
        <v>0</v>
      </c>
      <c r="R482" s="177">
        <f>Q482*H482</f>
        <v>0</v>
      </c>
      <c r="S482" s="177">
        <v>0</v>
      </c>
      <c r="T482" s="178">
        <f>S482*H482</f>
        <v>0</v>
      </c>
      <c r="AR482" s="15" t="s">
        <v>133</v>
      </c>
      <c r="AT482" s="15" t="s">
        <v>128</v>
      </c>
      <c r="AU482" s="15" t="s">
        <v>82</v>
      </c>
      <c r="AY482" s="15" t="s">
        <v>126</v>
      </c>
      <c r="BE482" s="179">
        <f>IF(N482="základní",J482,0)</f>
        <v>0</v>
      </c>
      <c r="BF482" s="179">
        <f>IF(N482="snížená",J482,0)</f>
        <v>0</v>
      </c>
      <c r="BG482" s="179">
        <f>IF(N482="zákl. přenesená",J482,0)</f>
        <v>0</v>
      </c>
      <c r="BH482" s="179">
        <f>IF(N482="sníž. přenesená",J482,0)</f>
        <v>0</v>
      </c>
      <c r="BI482" s="179">
        <f>IF(N482="nulová",J482,0)</f>
        <v>0</v>
      </c>
      <c r="BJ482" s="15" t="s">
        <v>80</v>
      </c>
      <c r="BK482" s="179">
        <f>ROUND(I482*H482,2)</f>
        <v>0</v>
      </c>
      <c r="BL482" s="15" t="s">
        <v>133</v>
      </c>
      <c r="BM482" s="15" t="s">
        <v>693</v>
      </c>
    </row>
    <row r="483" spans="2:65" s="1" customFormat="1" ht="19.5">
      <c r="B483" s="32"/>
      <c r="C483" s="33"/>
      <c r="D483" s="180" t="s">
        <v>135</v>
      </c>
      <c r="E483" s="33"/>
      <c r="F483" s="181" t="s">
        <v>694</v>
      </c>
      <c r="G483" s="33"/>
      <c r="H483" s="33"/>
      <c r="I483" s="97"/>
      <c r="J483" s="33"/>
      <c r="K483" s="33"/>
      <c r="L483" s="36"/>
      <c r="M483" s="182"/>
      <c r="N483" s="58"/>
      <c r="O483" s="58"/>
      <c r="P483" s="58"/>
      <c r="Q483" s="58"/>
      <c r="R483" s="58"/>
      <c r="S483" s="58"/>
      <c r="T483" s="59"/>
      <c r="AT483" s="15" t="s">
        <v>135</v>
      </c>
      <c r="AU483" s="15" t="s">
        <v>82</v>
      </c>
    </row>
    <row r="484" spans="2:65" s="1" customFormat="1" ht="48.75">
      <c r="B484" s="32"/>
      <c r="C484" s="33"/>
      <c r="D484" s="180" t="s">
        <v>137</v>
      </c>
      <c r="E484" s="33"/>
      <c r="F484" s="183" t="s">
        <v>688</v>
      </c>
      <c r="G484" s="33"/>
      <c r="H484" s="33"/>
      <c r="I484" s="97"/>
      <c r="J484" s="33"/>
      <c r="K484" s="33"/>
      <c r="L484" s="36"/>
      <c r="M484" s="182"/>
      <c r="N484" s="58"/>
      <c r="O484" s="58"/>
      <c r="P484" s="58"/>
      <c r="Q484" s="58"/>
      <c r="R484" s="58"/>
      <c r="S484" s="58"/>
      <c r="T484" s="59"/>
      <c r="AT484" s="15" t="s">
        <v>137</v>
      </c>
      <c r="AU484" s="15" t="s">
        <v>82</v>
      </c>
    </row>
    <row r="485" spans="2:65" s="11" customFormat="1" ht="11.25">
      <c r="B485" s="184"/>
      <c r="C485" s="185"/>
      <c r="D485" s="180" t="s">
        <v>139</v>
      </c>
      <c r="E485" s="186" t="s">
        <v>1</v>
      </c>
      <c r="F485" s="187" t="s">
        <v>676</v>
      </c>
      <c r="G485" s="185"/>
      <c r="H485" s="188">
        <v>110.6</v>
      </c>
      <c r="I485" s="189"/>
      <c r="J485" s="185"/>
      <c r="K485" s="185"/>
      <c r="L485" s="190"/>
      <c r="M485" s="191"/>
      <c r="N485" s="192"/>
      <c r="O485" s="192"/>
      <c r="P485" s="192"/>
      <c r="Q485" s="192"/>
      <c r="R485" s="192"/>
      <c r="S485" s="192"/>
      <c r="T485" s="193"/>
      <c r="AT485" s="194" t="s">
        <v>139</v>
      </c>
      <c r="AU485" s="194" t="s">
        <v>82</v>
      </c>
      <c r="AV485" s="11" t="s">
        <v>82</v>
      </c>
      <c r="AW485" s="11" t="s">
        <v>34</v>
      </c>
      <c r="AX485" s="11" t="s">
        <v>80</v>
      </c>
      <c r="AY485" s="194" t="s">
        <v>126</v>
      </c>
    </row>
    <row r="486" spans="2:65" s="1" customFormat="1" ht="16.5" customHeight="1">
      <c r="B486" s="32"/>
      <c r="C486" s="168" t="s">
        <v>695</v>
      </c>
      <c r="D486" s="168" t="s">
        <v>128</v>
      </c>
      <c r="E486" s="169" t="s">
        <v>696</v>
      </c>
      <c r="F486" s="170" t="s">
        <v>697</v>
      </c>
      <c r="G486" s="171" t="s">
        <v>219</v>
      </c>
      <c r="H486" s="172">
        <v>247.08</v>
      </c>
      <c r="I486" s="173"/>
      <c r="J486" s="174">
        <f>ROUND(I486*H486,2)</f>
        <v>0</v>
      </c>
      <c r="K486" s="170" t="s">
        <v>132</v>
      </c>
      <c r="L486" s="36"/>
      <c r="M486" s="175" t="s">
        <v>1</v>
      </c>
      <c r="N486" s="176" t="s">
        <v>43</v>
      </c>
      <c r="O486" s="58"/>
      <c r="P486" s="177">
        <f>O486*H486</f>
        <v>0</v>
      </c>
      <c r="Q486" s="177">
        <v>0</v>
      </c>
      <c r="R486" s="177">
        <f>Q486*H486</f>
        <v>0</v>
      </c>
      <c r="S486" s="177">
        <v>0</v>
      </c>
      <c r="T486" s="178">
        <f>S486*H486</f>
        <v>0</v>
      </c>
      <c r="AR486" s="15" t="s">
        <v>133</v>
      </c>
      <c r="AT486" s="15" t="s">
        <v>128</v>
      </c>
      <c r="AU486" s="15" t="s">
        <v>82</v>
      </c>
      <c r="AY486" s="15" t="s">
        <v>126</v>
      </c>
      <c r="BE486" s="179">
        <f>IF(N486="základní",J486,0)</f>
        <v>0</v>
      </c>
      <c r="BF486" s="179">
        <f>IF(N486="snížená",J486,0)</f>
        <v>0</v>
      </c>
      <c r="BG486" s="179">
        <f>IF(N486="zákl. přenesená",J486,0)</f>
        <v>0</v>
      </c>
      <c r="BH486" s="179">
        <f>IF(N486="sníž. přenesená",J486,0)</f>
        <v>0</v>
      </c>
      <c r="BI486" s="179">
        <f>IF(N486="nulová",J486,0)</f>
        <v>0</v>
      </c>
      <c r="BJ486" s="15" t="s">
        <v>80</v>
      </c>
      <c r="BK486" s="179">
        <f>ROUND(I486*H486,2)</f>
        <v>0</v>
      </c>
      <c r="BL486" s="15" t="s">
        <v>133</v>
      </c>
      <c r="BM486" s="15" t="s">
        <v>698</v>
      </c>
    </row>
    <row r="487" spans="2:65" s="1" customFormat="1" ht="11.25">
      <c r="B487" s="32"/>
      <c r="C487" s="33"/>
      <c r="D487" s="180" t="s">
        <v>135</v>
      </c>
      <c r="E487" s="33"/>
      <c r="F487" s="181" t="s">
        <v>699</v>
      </c>
      <c r="G487" s="33"/>
      <c r="H487" s="33"/>
      <c r="I487" s="97"/>
      <c r="J487" s="33"/>
      <c r="K487" s="33"/>
      <c r="L487" s="36"/>
      <c r="M487" s="182"/>
      <c r="N487" s="58"/>
      <c r="O487" s="58"/>
      <c r="P487" s="58"/>
      <c r="Q487" s="58"/>
      <c r="R487" s="58"/>
      <c r="S487" s="58"/>
      <c r="T487" s="59"/>
      <c r="AT487" s="15" t="s">
        <v>135</v>
      </c>
      <c r="AU487" s="15" t="s">
        <v>82</v>
      </c>
    </row>
    <row r="488" spans="2:65" s="1" customFormat="1" ht="48.75">
      <c r="B488" s="32"/>
      <c r="C488" s="33"/>
      <c r="D488" s="180" t="s">
        <v>137</v>
      </c>
      <c r="E488" s="33"/>
      <c r="F488" s="183" t="s">
        <v>688</v>
      </c>
      <c r="G488" s="33"/>
      <c r="H488" s="33"/>
      <c r="I488" s="97"/>
      <c r="J488" s="33"/>
      <c r="K488" s="33"/>
      <c r="L488" s="36"/>
      <c r="M488" s="182"/>
      <c r="N488" s="58"/>
      <c r="O488" s="58"/>
      <c r="P488" s="58"/>
      <c r="Q488" s="58"/>
      <c r="R488" s="58"/>
      <c r="S488" s="58"/>
      <c r="T488" s="59"/>
      <c r="AT488" s="15" t="s">
        <v>137</v>
      </c>
      <c r="AU488" s="15" t="s">
        <v>82</v>
      </c>
    </row>
    <row r="489" spans="2:65" s="11" customFormat="1" ht="11.25">
      <c r="B489" s="184"/>
      <c r="C489" s="185"/>
      <c r="D489" s="180" t="s">
        <v>139</v>
      </c>
      <c r="E489" s="186" t="s">
        <v>1</v>
      </c>
      <c r="F489" s="187" t="s">
        <v>663</v>
      </c>
      <c r="G489" s="185"/>
      <c r="H489" s="188">
        <v>247.08</v>
      </c>
      <c r="I489" s="189"/>
      <c r="J489" s="185"/>
      <c r="K489" s="185"/>
      <c r="L489" s="190"/>
      <c r="M489" s="191"/>
      <c r="N489" s="192"/>
      <c r="O489" s="192"/>
      <c r="P489" s="192"/>
      <c r="Q489" s="192"/>
      <c r="R489" s="192"/>
      <c r="S489" s="192"/>
      <c r="T489" s="193"/>
      <c r="AT489" s="194" t="s">
        <v>139</v>
      </c>
      <c r="AU489" s="194" t="s">
        <v>82</v>
      </c>
      <c r="AV489" s="11" t="s">
        <v>82</v>
      </c>
      <c r="AW489" s="11" t="s">
        <v>34</v>
      </c>
      <c r="AX489" s="11" t="s">
        <v>80</v>
      </c>
      <c r="AY489" s="194" t="s">
        <v>126</v>
      </c>
    </row>
    <row r="490" spans="2:65" s="10" customFormat="1" ht="22.9" customHeight="1">
      <c r="B490" s="152"/>
      <c r="C490" s="153"/>
      <c r="D490" s="154" t="s">
        <v>71</v>
      </c>
      <c r="E490" s="166" t="s">
        <v>700</v>
      </c>
      <c r="F490" s="166" t="s">
        <v>701</v>
      </c>
      <c r="G490" s="153"/>
      <c r="H490" s="153"/>
      <c r="I490" s="156"/>
      <c r="J490" s="167">
        <f>BK490</f>
        <v>0</v>
      </c>
      <c r="K490" s="153"/>
      <c r="L490" s="158"/>
      <c r="M490" s="159"/>
      <c r="N490" s="160"/>
      <c r="O490" s="160"/>
      <c r="P490" s="161">
        <f>SUM(P491:P492)</f>
        <v>0</v>
      </c>
      <c r="Q490" s="160"/>
      <c r="R490" s="161">
        <f>SUM(R491:R492)</f>
        <v>0</v>
      </c>
      <c r="S490" s="160"/>
      <c r="T490" s="162">
        <f>SUM(T491:T492)</f>
        <v>0</v>
      </c>
      <c r="AR490" s="163" t="s">
        <v>80</v>
      </c>
      <c r="AT490" s="164" t="s">
        <v>71</v>
      </c>
      <c r="AU490" s="164" t="s">
        <v>80</v>
      </c>
      <c r="AY490" s="163" t="s">
        <v>126</v>
      </c>
      <c r="BK490" s="165">
        <f>SUM(BK491:BK492)</f>
        <v>0</v>
      </c>
    </row>
    <row r="491" spans="2:65" s="1" customFormat="1" ht="16.5" customHeight="1">
      <c r="B491" s="32"/>
      <c r="C491" s="168" t="s">
        <v>702</v>
      </c>
      <c r="D491" s="168" t="s">
        <v>128</v>
      </c>
      <c r="E491" s="169" t="s">
        <v>703</v>
      </c>
      <c r="F491" s="170" t="s">
        <v>704</v>
      </c>
      <c r="G491" s="171" t="s">
        <v>219</v>
      </c>
      <c r="H491" s="172">
        <v>295.96600000000001</v>
      </c>
      <c r="I491" s="173"/>
      <c r="J491" s="174">
        <f>ROUND(I491*H491,2)</f>
        <v>0</v>
      </c>
      <c r="K491" s="170" t="s">
        <v>132</v>
      </c>
      <c r="L491" s="36"/>
      <c r="M491" s="175" t="s">
        <v>1</v>
      </c>
      <c r="N491" s="176" t="s">
        <v>43</v>
      </c>
      <c r="O491" s="58"/>
      <c r="P491" s="177">
        <f>O491*H491</f>
        <v>0</v>
      </c>
      <c r="Q491" s="177">
        <v>0</v>
      </c>
      <c r="R491" s="177">
        <f>Q491*H491</f>
        <v>0</v>
      </c>
      <c r="S491" s="177">
        <v>0</v>
      </c>
      <c r="T491" s="178">
        <f>S491*H491</f>
        <v>0</v>
      </c>
      <c r="AR491" s="15" t="s">
        <v>133</v>
      </c>
      <c r="AT491" s="15" t="s">
        <v>128</v>
      </c>
      <c r="AU491" s="15" t="s">
        <v>82</v>
      </c>
      <c r="AY491" s="15" t="s">
        <v>126</v>
      </c>
      <c r="BE491" s="179">
        <f>IF(N491="základní",J491,0)</f>
        <v>0</v>
      </c>
      <c r="BF491" s="179">
        <f>IF(N491="snížená",J491,0)</f>
        <v>0</v>
      </c>
      <c r="BG491" s="179">
        <f>IF(N491="zákl. přenesená",J491,0)</f>
        <v>0</v>
      </c>
      <c r="BH491" s="179">
        <f>IF(N491="sníž. přenesená",J491,0)</f>
        <v>0</v>
      </c>
      <c r="BI491" s="179">
        <f>IF(N491="nulová",J491,0)</f>
        <v>0</v>
      </c>
      <c r="BJ491" s="15" t="s">
        <v>80</v>
      </c>
      <c r="BK491" s="179">
        <f>ROUND(I491*H491,2)</f>
        <v>0</v>
      </c>
      <c r="BL491" s="15" t="s">
        <v>133</v>
      </c>
      <c r="BM491" s="15" t="s">
        <v>705</v>
      </c>
    </row>
    <row r="492" spans="2:65" s="1" customFormat="1" ht="11.25">
      <c r="B492" s="32"/>
      <c r="C492" s="33"/>
      <c r="D492" s="180" t="s">
        <v>135</v>
      </c>
      <c r="E492" s="33"/>
      <c r="F492" s="181" t="s">
        <v>706</v>
      </c>
      <c r="G492" s="33"/>
      <c r="H492" s="33"/>
      <c r="I492" s="97"/>
      <c r="J492" s="33"/>
      <c r="K492" s="33"/>
      <c r="L492" s="36"/>
      <c r="M492" s="182"/>
      <c r="N492" s="58"/>
      <c r="O492" s="58"/>
      <c r="P492" s="58"/>
      <c r="Q492" s="58"/>
      <c r="R492" s="58"/>
      <c r="S492" s="58"/>
      <c r="T492" s="59"/>
      <c r="AT492" s="15" t="s">
        <v>135</v>
      </c>
      <c r="AU492" s="15" t="s">
        <v>82</v>
      </c>
    </row>
    <row r="493" spans="2:65" s="10" customFormat="1" ht="25.9" customHeight="1">
      <c r="B493" s="152"/>
      <c r="C493" s="153"/>
      <c r="D493" s="154" t="s">
        <v>71</v>
      </c>
      <c r="E493" s="155" t="s">
        <v>707</v>
      </c>
      <c r="F493" s="155" t="s">
        <v>708</v>
      </c>
      <c r="G493" s="153"/>
      <c r="H493" s="153"/>
      <c r="I493" s="156"/>
      <c r="J493" s="157">
        <f>BK493</f>
        <v>0</v>
      </c>
      <c r="K493" s="153"/>
      <c r="L493" s="158"/>
      <c r="M493" s="159"/>
      <c r="N493" s="160"/>
      <c r="O493" s="160"/>
      <c r="P493" s="161">
        <f>P494</f>
        <v>0</v>
      </c>
      <c r="Q493" s="160"/>
      <c r="R493" s="161">
        <f>R494</f>
        <v>0.24001333999999996</v>
      </c>
      <c r="S493" s="160"/>
      <c r="T493" s="162">
        <f>T494</f>
        <v>0</v>
      </c>
      <c r="AR493" s="163" t="s">
        <v>82</v>
      </c>
      <c r="AT493" s="164" t="s">
        <v>71</v>
      </c>
      <c r="AU493" s="164" t="s">
        <v>72</v>
      </c>
      <c r="AY493" s="163" t="s">
        <v>126</v>
      </c>
      <c r="BK493" s="165">
        <f>BK494</f>
        <v>0</v>
      </c>
    </row>
    <row r="494" spans="2:65" s="10" customFormat="1" ht="22.9" customHeight="1">
      <c r="B494" s="152"/>
      <c r="C494" s="153"/>
      <c r="D494" s="154" t="s">
        <v>71</v>
      </c>
      <c r="E494" s="166" t="s">
        <v>709</v>
      </c>
      <c r="F494" s="166" t="s">
        <v>710</v>
      </c>
      <c r="G494" s="153"/>
      <c r="H494" s="153"/>
      <c r="I494" s="156"/>
      <c r="J494" s="167">
        <f>BK494</f>
        <v>0</v>
      </c>
      <c r="K494" s="153"/>
      <c r="L494" s="158"/>
      <c r="M494" s="159"/>
      <c r="N494" s="160"/>
      <c r="O494" s="160"/>
      <c r="P494" s="161">
        <f>SUM(P495:P520)</f>
        <v>0</v>
      </c>
      <c r="Q494" s="160"/>
      <c r="R494" s="161">
        <f>SUM(R495:R520)</f>
        <v>0.24001333999999996</v>
      </c>
      <c r="S494" s="160"/>
      <c r="T494" s="162">
        <f>SUM(T495:T520)</f>
        <v>0</v>
      </c>
      <c r="AR494" s="163" t="s">
        <v>82</v>
      </c>
      <c r="AT494" s="164" t="s">
        <v>71</v>
      </c>
      <c r="AU494" s="164" t="s">
        <v>80</v>
      </c>
      <c r="AY494" s="163" t="s">
        <v>126</v>
      </c>
      <c r="BK494" s="165">
        <f>SUM(BK495:BK520)</f>
        <v>0</v>
      </c>
    </row>
    <row r="495" spans="2:65" s="1" customFormat="1" ht="16.5" customHeight="1">
      <c r="B495" s="32"/>
      <c r="C495" s="168" t="s">
        <v>711</v>
      </c>
      <c r="D495" s="168" t="s">
        <v>128</v>
      </c>
      <c r="E495" s="169" t="s">
        <v>712</v>
      </c>
      <c r="F495" s="170" t="s">
        <v>713</v>
      </c>
      <c r="G495" s="171" t="s">
        <v>200</v>
      </c>
      <c r="H495" s="172">
        <v>189.548</v>
      </c>
      <c r="I495" s="173"/>
      <c r="J495" s="174">
        <f>ROUND(I495*H495,2)</f>
        <v>0</v>
      </c>
      <c r="K495" s="170" t="s">
        <v>132</v>
      </c>
      <c r="L495" s="36"/>
      <c r="M495" s="175" t="s">
        <v>1</v>
      </c>
      <c r="N495" s="176" t="s">
        <v>43</v>
      </c>
      <c r="O495" s="58"/>
      <c r="P495" s="177">
        <f>O495*H495</f>
        <v>0</v>
      </c>
      <c r="Q495" s="177">
        <v>6.9999999999999994E-5</v>
      </c>
      <c r="R495" s="177">
        <f>Q495*H495</f>
        <v>1.3268359999999998E-2</v>
      </c>
      <c r="S495" s="177">
        <v>0</v>
      </c>
      <c r="T495" s="178">
        <f>S495*H495</f>
        <v>0</v>
      </c>
      <c r="AR495" s="15" t="s">
        <v>239</v>
      </c>
      <c r="AT495" s="15" t="s">
        <v>128</v>
      </c>
      <c r="AU495" s="15" t="s">
        <v>82</v>
      </c>
      <c r="AY495" s="15" t="s">
        <v>126</v>
      </c>
      <c r="BE495" s="179">
        <f>IF(N495="základní",J495,0)</f>
        <v>0</v>
      </c>
      <c r="BF495" s="179">
        <f>IF(N495="snížená",J495,0)</f>
        <v>0</v>
      </c>
      <c r="BG495" s="179">
        <f>IF(N495="zákl. přenesená",J495,0)</f>
        <v>0</v>
      </c>
      <c r="BH495" s="179">
        <f>IF(N495="sníž. přenesená",J495,0)</f>
        <v>0</v>
      </c>
      <c r="BI495" s="179">
        <f>IF(N495="nulová",J495,0)</f>
        <v>0</v>
      </c>
      <c r="BJ495" s="15" t="s">
        <v>80</v>
      </c>
      <c r="BK495" s="179">
        <f>ROUND(I495*H495,2)</f>
        <v>0</v>
      </c>
      <c r="BL495" s="15" t="s">
        <v>239</v>
      </c>
      <c r="BM495" s="15" t="s">
        <v>714</v>
      </c>
    </row>
    <row r="496" spans="2:65" s="1" customFormat="1" ht="11.25">
      <c r="B496" s="32"/>
      <c r="C496" s="33"/>
      <c r="D496" s="180" t="s">
        <v>135</v>
      </c>
      <c r="E496" s="33"/>
      <c r="F496" s="181" t="s">
        <v>715</v>
      </c>
      <c r="G496" s="33"/>
      <c r="H496" s="33"/>
      <c r="I496" s="97"/>
      <c r="J496" s="33"/>
      <c r="K496" s="33"/>
      <c r="L496" s="36"/>
      <c r="M496" s="182"/>
      <c r="N496" s="58"/>
      <c r="O496" s="58"/>
      <c r="P496" s="58"/>
      <c r="Q496" s="58"/>
      <c r="R496" s="58"/>
      <c r="S496" s="58"/>
      <c r="T496" s="59"/>
      <c r="AT496" s="15" t="s">
        <v>135</v>
      </c>
      <c r="AU496" s="15" t="s">
        <v>82</v>
      </c>
    </row>
    <row r="497" spans="2:65" s="1" customFormat="1" ht="19.5">
      <c r="B497" s="32"/>
      <c r="C497" s="33"/>
      <c r="D497" s="180" t="s">
        <v>137</v>
      </c>
      <c r="E497" s="33"/>
      <c r="F497" s="183" t="s">
        <v>716</v>
      </c>
      <c r="G497" s="33"/>
      <c r="H497" s="33"/>
      <c r="I497" s="97"/>
      <c r="J497" s="33"/>
      <c r="K497" s="33"/>
      <c r="L497" s="36"/>
      <c r="M497" s="182"/>
      <c r="N497" s="58"/>
      <c r="O497" s="58"/>
      <c r="P497" s="58"/>
      <c r="Q497" s="58"/>
      <c r="R497" s="58"/>
      <c r="S497" s="58"/>
      <c r="T497" s="59"/>
      <c r="AT497" s="15" t="s">
        <v>137</v>
      </c>
      <c r="AU497" s="15" t="s">
        <v>82</v>
      </c>
    </row>
    <row r="498" spans="2:65" s="1" customFormat="1" ht="19.5">
      <c r="B498" s="32"/>
      <c r="C498" s="33"/>
      <c r="D498" s="180" t="s">
        <v>221</v>
      </c>
      <c r="E498" s="33"/>
      <c r="F498" s="183" t="s">
        <v>717</v>
      </c>
      <c r="G498" s="33"/>
      <c r="H498" s="33"/>
      <c r="I498" s="97"/>
      <c r="J498" s="33"/>
      <c r="K498" s="33"/>
      <c r="L498" s="36"/>
      <c r="M498" s="182"/>
      <c r="N498" s="58"/>
      <c r="O498" s="58"/>
      <c r="P498" s="58"/>
      <c r="Q498" s="58"/>
      <c r="R498" s="58"/>
      <c r="S498" s="58"/>
      <c r="T498" s="59"/>
      <c r="AT498" s="15" t="s">
        <v>221</v>
      </c>
      <c r="AU498" s="15" t="s">
        <v>82</v>
      </c>
    </row>
    <row r="499" spans="2:65" s="11" customFormat="1" ht="11.25">
      <c r="B499" s="184"/>
      <c r="C499" s="185"/>
      <c r="D499" s="180" t="s">
        <v>139</v>
      </c>
      <c r="E499" s="186" t="s">
        <v>1</v>
      </c>
      <c r="F499" s="187" t="s">
        <v>718</v>
      </c>
      <c r="G499" s="185"/>
      <c r="H499" s="188">
        <v>103.14</v>
      </c>
      <c r="I499" s="189"/>
      <c r="J499" s="185"/>
      <c r="K499" s="185"/>
      <c r="L499" s="190"/>
      <c r="M499" s="191"/>
      <c r="N499" s="192"/>
      <c r="O499" s="192"/>
      <c r="P499" s="192"/>
      <c r="Q499" s="192"/>
      <c r="R499" s="192"/>
      <c r="S499" s="192"/>
      <c r="T499" s="193"/>
      <c r="AT499" s="194" t="s">
        <v>139</v>
      </c>
      <c r="AU499" s="194" t="s">
        <v>82</v>
      </c>
      <c r="AV499" s="11" t="s">
        <v>82</v>
      </c>
      <c r="AW499" s="11" t="s">
        <v>34</v>
      </c>
      <c r="AX499" s="11" t="s">
        <v>72</v>
      </c>
      <c r="AY499" s="194" t="s">
        <v>126</v>
      </c>
    </row>
    <row r="500" spans="2:65" s="11" customFormat="1" ht="11.25">
      <c r="B500" s="184"/>
      <c r="C500" s="185"/>
      <c r="D500" s="180" t="s">
        <v>139</v>
      </c>
      <c r="E500" s="186" t="s">
        <v>1</v>
      </c>
      <c r="F500" s="187" t="s">
        <v>719</v>
      </c>
      <c r="G500" s="185"/>
      <c r="H500" s="188">
        <v>8</v>
      </c>
      <c r="I500" s="189"/>
      <c r="J500" s="185"/>
      <c r="K500" s="185"/>
      <c r="L500" s="190"/>
      <c r="M500" s="191"/>
      <c r="N500" s="192"/>
      <c r="O500" s="192"/>
      <c r="P500" s="192"/>
      <c r="Q500" s="192"/>
      <c r="R500" s="192"/>
      <c r="S500" s="192"/>
      <c r="T500" s="193"/>
      <c r="AT500" s="194" t="s">
        <v>139</v>
      </c>
      <c r="AU500" s="194" t="s">
        <v>82</v>
      </c>
      <c r="AV500" s="11" t="s">
        <v>82</v>
      </c>
      <c r="AW500" s="11" t="s">
        <v>34</v>
      </c>
      <c r="AX500" s="11" t="s">
        <v>72</v>
      </c>
      <c r="AY500" s="194" t="s">
        <v>126</v>
      </c>
    </row>
    <row r="501" spans="2:65" s="11" customFormat="1" ht="11.25">
      <c r="B501" s="184"/>
      <c r="C501" s="185"/>
      <c r="D501" s="180" t="s">
        <v>139</v>
      </c>
      <c r="E501" s="186" t="s">
        <v>1</v>
      </c>
      <c r="F501" s="187" t="s">
        <v>720</v>
      </c>
      <c r="G501" s="185"/>
      <c r="H501" s="188">
        <v>78.408000000000001</v>
      </c>
      <c r="I501" s="189"/>
      <c r="J501" s="185"/>
      <c r="K501" s="185"/>
      <c r="L501" s="190"/>
      <c r="M501" s="191"/>
      <c r="N501" s="192"/>
      <c r="O501" s="192"/>
      <c r="P501" s="192"/>
      <c r="Q501" s="192"/>
      <c r="R501" s="192"/>
      <c r="S501" s="192"/>
      <c r="T501" s="193"/>
      <c r="AT501" s="194" t="s">
        <v>139</v>
      </c>
      <c r="AU501" s="194" t="s">
        <v>82</v>
      </c>
      <c r="AV501" s="11" t="s">
        <v>82</v>
      </c>
      <c r="AW501" s="11" t="s">
        <v>34</v>
      </c>
      <c r="AX501" s="11" t="s">
        <v>72</v>
      </c>
      <c r="AY501" s="194" t="s">
        <v>126</v>
      </c>
    </row>
    <row r="502" spans="2:65" s="12" customFormat="1" ht="11.25">
      <c r="B502" s="195"/>
      <c r="C502" s="196"/>
      <c r="D502" s="180" t="s">
        <v>139</v>
      </c>
      <c r="E502" s="197" t="s">
        <v>1</v>
      </c>
      <c r="F502" s="198" t="s">
        <v>167</v>
      </c>
      <c r="G502" s="196"/>
      <c r="H502" s="199">
        <v>189.548</v>
      </c>
      <c r="I502" s="200"/>
      <c r="J502" s="196"/>
      <c r="K502" s="196"/>
      <c r="L502" s="201"/>
      <c r="M502" s="202"/>
      <c r="N502" s="203"/>
      <c r="O502" s="203"/>
      <c r="P502" s="203"/>
      <c r="Q502" s="203"/>
      <c r="R502" s="203"/>
      <c r="S502" s="203"/>
      <c r="T502" s="204"/>
      <c r="AT502" s="205" t="s">
        <v>139</v>
      </c>
      <c r="AU502" s="205" t="s">
        <v>82</v>
      </c>
      <c r="AV502" s="12" t="s">
        <v>133</v>
      </c>
      <c r="AW502" s="12" t="s">
        <v>34</v>
      </c>
      <c r="AX502" s="12" t="s">
        <v>80</v>
      </c>
      <c r="AY502" s="205" t="s">
        <v>126</v>
      </c>
    </row>
    <row r="503" spans="2:65" s="1" customFormat="1" ht="16.5" customHeight="1">
      <c r="B503" s="32"/>
      <c r="C503" s="206" t="s">
        <v>721</v>
      </c>
      <c r="D503" s="206" t="s">
        <v>197</v>
      </c>
      <c r="E503" s="207" t="s">
        <v>722</v>
      </c>
      <c r="F503" s="208" t="s">
        <v>723</v>
      </c>
      <c r="G503" s="209" t="s">
        <v>219</v>
      </c>
      <c r="H503" s="210">
        <v>0.10299999999999999</v>
      </c>
      <c r="I503" s="211"/>
      <c r="J503" s="212">
        <f>ROUND(I503*H503,2)</f>
        <v>0</v>
      </c>
      <c r="K503" s="208" t="s">
        <v>132</v>
      </c>
      <c r="L503" s="213"/>
      <c r="M503" s="214" t="s">
        <v>1</v>
      </c>
      <c r="N503" s="215" t="s">
        <v>43</v>
      </c>
      <c r="O503" s="58"/>
      <c r="P503" s="177">
        <f>O503*H503</f>
        <v>0</v>
      </c>
      <c r="Q503" s="177">
        <v>1</v>
      </c>
      <c r="R503" s="177">
        <f>Q503*H503</f>
        <v>0.10299999999999999</v>
      </c>
      <c r="S503" s="177">
        <v>0</v>
      </c>
      <c r="T503" s="178">
        <f>S503*H503</f>
        <v>0</v>
      </c>
      <c r="AR503" s="15" t="s">
        <v>336</v>
      </c>
      <c r="AT503" s="15" t="s">
        <v>197</v>
      </c>
      <c r="AU503" s="15" t="s">
        <v>82</v>
      </c>
      <c r="AY503" s="15" t="s">
        <v>126</v>
      </c>
      <c r="BE503" s="179">
        <f>IF(N503="základní",J503,0)</f>
        <v>0</v>
      </c>
      <c r="BF503" s="179">
        <f>IF(N503="snížená",J503,0)</f>
        <v>0</v>
      </c>
      <c r="BG503" s="179">
        <f>IF(N503="zákl. přenesená",J503,0)</f>
        <v>0</v>
      </c>
      <c r="BH503" s="179">
        <f>IF(N503="sníž. přenesená",J503,0)</f>
        <v>0</v>
      </c>
      <c r="BI503" s="179">
        <f>IF(N503="nulová",J503,0)</f>
        <v>0</v>
      </c>
      <c r="BJ503" s="15" t="s">
        <v>80</v>
      </c>
      <c r="BK503" s="179">
        <f>ROUND(I503*H503,2)</f>
        <v>0</v>
      </c>
      <c r="BL503" s="15" t="s">
        <v>239</v>
      </c>
      <c r="BM503" s="15" t="s">
        <v>724</v>
      </c>
    </row>
    <row r="504" spans="2:65" s="1" customFormat="1" ht="11.25">
      <c r="B504" s="32"/>
      <c r="C504" s="33"/>
      <c r="D504" s="180" t="s">
        <v>135</v>
      </c>
      <c r="E504" s="33"/>
      <c r="F504" s="181" t="s">
        <v>723</v>
      </c>
      <c r="G504" s="33"/>
      <c r="H504" s="33"/>
      <c r="I504" s="97"/>
      <c r="J504" s="33"/>
      <c r="K504" s="33"/>
      <c r="L504" s="36"/>
      <c r="M504" s="182"/>
      <c r="N504" s="58"/>
      <c r="O504" s="58"/>
      <c r="P504" s="58"/>
      <c r="Q504" s="58"/>
      <c r="R504" s="58"/>
      <c r="S504" s="58"/>
      <c r="T504" s="59"/>
      <c r="AT504" s="15" t="s">
        <v>135</v>
      </c>
      <c r="AU504" s="15" t="s">
        <v>82</v>
      </c>
    </row>
    <row r="505" spans="2:65" s="11" customFormat="1" ht="11.25">
      <c r="B505" s="184"/>
      <c r="C505" s="185"/>
      <c r="D505" s="180" t="s">
        <v>139</v>
      </c>
      <c r="E505" s="186" t="s">
        <v>1</v>
      </c>
      <c r="F505" s="187" t="s">
        <v>725</v>
      </c>
      <c r="G505" s="185"/>
      <c r="H505" s="188">
        <v>0.10299999999999999</v>
      </c>
      <c r="I505" s="189"/>
      <c r="J505" s="185"/>
      <c r="K505" s="185"/>
      <c r="L505" s="190"/>
      <c r="M505" s="191"/>
      <c r="N505" s="192"/>
      <c r="O505" s="192"/>
      <c r="P505" s="192"/>
      <c r="Q505" s="192"/>
      <c r="R505" s="192"/>
      <c r="S505" s="192"/>
      <c r="T505" s="193"/>
      <c r="AT505" s="194" t="s">
        <v>139</v>
      </c>
      <c r="AU505" s="194" t="s">
        <v>82</v>
      </c>
      <c r="AV505" s="11" t="s">
        <v>82</v>
      </c>
      <c r="AW505" s="11" t="s">
        <v>34</v>
      </c>
      <c r="AX505" s="11" t="s">
        <v>80</v>
      </c>
      <c r="AY505" s="194" t="s">
        <v>126</v>
      </c>
    </row>
    <row r="506" spans="2:65" s="1" customFormat="1" ht="16.5" customHeight="1">
      <c r="B506" s="32"/>
      <c r="C506" s="206" t="s">
        <v>726</v>
      </c>
      <c r="D506" s="206" t="s">
        <v>197</v>
      </c>
      <c r="E506" s="207" t="s">
        <v>727</v>
      </c>
      <c r="F506" s="208" t="s">
        <v>728</v>
      </c>
      <c r="G506" s="209" t="s">
        <v>219</v>
      </c>
      <c r="H506" s="210">
        <v>8.0000000000000002E-3</v>
      </c>
      <c r="I506" s="211"/>
      <c r="J506" s="212">
        <f>ROUND(I506*H506,2)</f>
        <v>0</v>
      </c>
      <c r="K506" s="208" t="s">
        <v>132</v>
      </c>
      <c r="L506" s="213"/>
      <c r="M506" s="214" t="s">
        <v>1</v>
      </c>
      <c r="N506" s="215" t="s">
        <v>43</v>
      </c>
      <c r="O506" s="58"/>
      <c r="P506" s="177">
        <f>O506*H506</f>
        <v>0</v>
      </c>
      <c r="Q506" s="177">
        <v>1</v>
      </c>
      <c r="R506" s="177">
        <f>Q506*H506</f>
        <v>8.0000000000000002E-3</v>
      </c>
      <c r="S506" s="177">
        <v>0</v>
      </c>
      <c r="T506" s="178">
        <f>S506*H506</f>
        <v>0</v>
      </c>
      <c r="AR506" s="15" t="s">
        <v>336</v>
      </c>
      <c r="AT506" s="15" t="s">
        <v>197</v>
      </c>
      <c r="AU506" s="15" t="s">
        <v>82</v>
      </c>
      <c r="AY506" s="15" t="s">
        <v>126</v>
      </c>
      <c r="BE506" s="179">
        <f>IF(N506="základní",J506,0)</f>
        <v>0</v>
      </c>
      <c r="BF506" s="179">
        <f>IF(N506="snížená",J506,0)</f>
        <v>0</v>
      </c>
      <c r="BG506" s="179">
        <f>IF(N506="zákl. přenesená",J506,0)</f>
        <v>0</v>
      </c>
      <c r="BH506" s="179">
        <f>IF(N506="sníž. přenesená",J506,0)</f>
        <v>0</v>
      </c>
      <c r="BI506" s="179">
        <f>IF(N506="nulová",J506,0)</f>
        <v>0</v>
      </c>
      <c r="BJ506" s="15" t="s">
        <v>80</v>
      </c>
      <c r="BK506" s="179">
        <f>ROUND(I506*H506,2)</f>
        <v>0</v>
      </c>
      <c r="BL506" s="15" t="s">
        <v>239</v>
      </c>
      <c r="BM506" s="15" t="s">
        <v>729</v>
      </c>
    </row>
    <row r="507" spans="2:65" s="1" customFormat="1" ht="11.25">
      <c r="B507" s="32"/>
      <c r="C507" s="33"/>
      <c r="D507" s="180" t="s">
        <v>135</v>
      </c>
      <c r="E507" s="33"/>
      <c r="F507" s="181" t="s">
        <v>728</v>
      </c>
      <c r="G507" s="33"/>
      <c r="H507" s="33"/>
      <c r="I507" s="97"/>
      <c r="J507" s="33"/>
      <c r="K507" s="33"/>
      <c r="L507" s="36"/>
      <c r="M507" s="182"/>
      <c r="N507" s="58"/>
      <c r="O507" s="58"/>
      <c r="P507" s="58"/>
      <c r="Q507" s="58"/>
      <c r="R507" s="58"/>
      <c r="S507" s="58"/>
      <c r="T507" s="59"/>
      <c r="AT507" s="15" t="s">
        <v>135</v>
      </c>
      <c r="AU507" s="15" t="s">
        <v>82</v>
      </c>
    </row>
    <row r="508" spans="2:65" s="11" customFormat="1" ht="11.25">
      <c r="B508" s="184"/>
      <c r="C508" s="185"/>
      <c r="D508" s="180" t="s">
        <v>139</v>
      </c>
      <c r="E508" s="186" t="s">
        <v>1</v>
      </c>
      <c r="F508" s="187" t="s">
        <v>730</v>
      </c>
      <c r="G508" s="185"/>
      <c r="H508" s="188">
        <v>8.0000000000000002E-3</v>
      </c>
      <c r="I508" s="189"/>
      <c r="J508" s="185"/>
      <c r="K508" s="185"/>
      <c r="L508" s="190"/>
      <c r="M508" s="191"/>
      <c r="N508" s="192"/>
      <c r="O508" s="192"/>
      <c r="P508" s="192"/>
      <c r="Q508" s="192"/>
      <c r="R508" s="192"/>
      <c r="S508" s="192"/>
      <c r="T508" s="193"/>
      <c r="AT508" s="194" t="s">
        <v>139</v>
      </c>
      <c r="AU508" s="194" t="s">
        <v>82</v>
      </c>
      <c r="AV508" s="11" t="s">
        <v>82</v>
      </c>
      <c r="AW508" s="11" t="s">
        <v>34</v>
      </c>
      <c r="AX508" s="11" t="s">
        <v>80</v>
      </c>
      <c r="AY508" s="194" t="s">
        <v>126</v>
      </c>
    </row>
    <row r="509" spans="2:65" s="1" customFormat="1" ht="16.5" customHeight="1">
      <c r="B509" s="32"/>
      <c r="C509" s="206" t="s">
        <v>587</v>
      </c>
      <c r="D509" s="206" t="s">
        <v>197</v>
      </c>
      <c r="E509" s="207" t="s">
        <v>731</v>
      </c>
      <c r="F509" s="208" t="s">
        <v>732</v>
      </c>
      <c r="G509" s="209" t="s">
        <v>219</v>
      </c>
      <c r="H509" s="210">
        <v>7.8E-2</v>
      </c>
      <c r="I509" s="211"/>
      <c r="J509" s="212">
        <f>ROUND(I509*H509,2)</f>
        <v>0</v>
      </c>
      <c r="K509" s="208" t="s">
        <v>1</v>
      </c>
      <c r="L509" s="213"/>
      <c r="M509" s="214" t="s">
        <v>1</v>
      </c>
      <c r="N509" s="215" t="s">
        <v>43</v>
      </c>
      <c r="O509" s="58"/>
      <c r="P509" s="177">
        <f>O509*H509</f>
        <v>0</v>
      </c>
      <c r="Q509" s="177">
        <v>1</v>
      </c>
      <c r="R509" s="177">
        <f>Q509*H509</f>
        <v>7.8E-2</v>
      </c>
      <c r="S509" s="177">
        <v>0</v>
      </c>
      <c r="T509" s="178">
        <f>S509*H509</f>
        <v>0</v>
      </c>
      <c r="AR509" s="15" t="s">
        <v>336</v>
      </c>
      <c r="AT509" s="15" t="s">
        <v>197</v>
      </c>
      <c r="AU509" s="15" t="s">
        <v>82</v>
      </c>
      <c r="AY509" s="15" t="s">
        <v>126</v>
      </c>
      <c r="BE509" s="179">
        <f>IF(N509="základní",J509,0)</f>
        <v>0</v>
      </c>
      <c r="BF509" s="179">
        <f>IF(N509="snížená",J509,0)</f>
        <v>0</v>
      </c>
      <c r="BG509" s="179">
        <f>IF(N509="zákl. přenesená",J509,0)</f>
        <v>0</v>
      </c>
      <c r="BH509" s="179">
        <f>IF(N509="sníž. přenesená",J509,0)</f>
        <v>0</v>
      </c>
      <c r="BI509" s="179">
        <f>IF(N509="nulová",J509,0)</f>
        <v>0</v>
      </c>
      <c r="BJ509" s="15" t="s">
        <v>80</v>
      </c>
      <c r="BK509" s="179">
        <f>ROUND(I509*H509,2)</f>
        <v>0</v>
      </c>
      <c r="BL509" s="15" t="s">
        <v>239</v>
      </c>
      <c r="BM509" s="15" t="s">
        <v>733</v>
      </c>
    </row>
    <row r="510" spans="2:65" s="1" customFormat="1" ht="11.25">
      <c r="B510" s="32"/>
      <c r="C510" s="33"/>
      <c r="D510" s="180" t="s">
        <v>135</v>
      </c>
      <c r="E510" s="33"/>
      <c r="F510" s="181" t="s">
        <v>732</v>
      </c>
      <c r="G510" s="33"/>
      <c r="H510" s="33"/>
      <c r="I510" s="97"/>
      <c r="J510" s="33"/>
      <c r="K510" s="33"/>
      <c r="L510" s="36"/>
      <c r="M510" s="182"/>
      <c r="N510" s="58"/>
      <c r="O510" s="58"/>
      <c r="P510" s="58"/>
      <c r="Q510" s="58"/>
      <c r="R510" s="58"/>
      <c r="S510" s="58"/>
      <c r="T510" s="59"/>
      <c r="AT510" s="15" t="s">
        <v>135</v>
      </c>
      <c r="AU510" s="15" t="s">
        <v>82</v>
      </c>
    </row>
    <row r="511" spans="2:65" s="11" customFormat="1" ht="11.25">
      <c r="B511" s="184"/>
      <c r="C511" s="185"/>
      <c r="D511" s="180" t="s">
        <v>139</v>
      </c>
      <c r="E511" s="186" t="s">
        <v>1</v>
      </c>
      <c r="F511" s="187" t="s">
        <v>734</v>
      </c>
      <c r="G511" s="185"/>
      <c r="H511" s="188">
        <v>7.8E-2</v>
      </c>
      <c r="I511" s="189"/>
      <c r="J511" s="185"/>
      <c r="K511" s="185"/>
      <c r="L511" s="190"/>
      <c r="M511" s="191"/>
      <c r="N511" s="192"/>
      <c r="O511" s="192"/>
      <c r="P511" s="192"/>
      <c r="Q511" s="192"/>
      <c r="R511" s="192"/>
      <c r="S511" s="192"/>
      <c r="T511" s="193"/>
      <c r="AT511" s="194" t="s">
        <v>139</v>
      </c>
      <c r="AU511" s="194" t="s">
        <v>82</v>
      </c>
      <c r="AV511" s="11" t="s">
        <v>82</v>
      </c>
      <c r="AW511" s="11" t="s">
        <v>34</v>
      </c>
      <c r="AX511" s="11" t="s">
        <v>80</v>
      </c>
      <c r="AY511" s="194" t="s">
        <v>126</v>
      </c>
    </row>
    <row r="512" spans="2:65" s="1" customFormat="1" ht="16.5" customHeight="1">
      <c r="B512" s="32"/>
      <c r="C512" s="168" t="s">
        <v>735</v>
      </c>
      <c r="D512" s="168" t="s">
        <v>128</v>
      </c>
      <c r="E512" s="169" t="s">
        <v>736</v>
      </c>
      <c r="F512" s="170" t="s">
        <v>737</v>
      </c>
      <c r="G512" s="171" t="s">
        <v>185</v>
      </c>
      <c r="H512" s="172">
        <v>9.3659999999999997</v>
      </c>
      <c r="I512" s="173"/>
      <c r="J512" s="174">
        <f>ROUND(I512*H512,2)</f>
        <v>0</v>
      </c>
      <c r="K512" s="170" t="s">
        <v>132</v>
      </c>
      <c r="L512" s="36"/>
      <c r="M512" s="175" t="s">
        <v>1</v>
      </c>
      <c r="N512" s="176" t="s">
        <v>43</v>
      </c>
      <c r="O512" s="58"/>
      <c r="P512" s="177">
        <f>O512*H512</f>
        <v>0</v>
      </c>
      <c r="Q512" s="177">
        <v>4.0299999999999997E-3</v>
      </c>
      <c r="R512" s="177">
        <f>Q512*H512</f>
        <v>3.7744979999999997E-2</v>
      </c>
      <c r="S512" s="177">
        <v>0</v>
      </c>
      <c r="T512" s="178">
        <f>S512*H512</f>
        <v>0</v>
      </c>
      <c r="AR512" s="15" t="s">
        <v>239</v>
      </c>
      <c r="AT512" s="15" t="s">
        <v>128</v>
      </c>
      <c r="AU512" s="15" t="s">
        <v>82</v>
      </c>
      <c r="AY512" s="15" t="s">
        <v>126</v>
      </c>
      <c r="BE512" s="179">
        <f>IF(N512="základní",J512,0)</f>
        <v>0</v>
      </c>
      <c r="BF512" s="179">
        <f>IF(N512="snížená",J512,0)</f>
        <v>0</v>
      </c>
      <c r="BG512" s="179">
        <f>IF(N512="zákl. přenesená",J512,0)</f>
        <v>0</v>
      </c>
      <c r="BH512" s="179">
        <f>IF(N512="sníž. přenesená",J512,0)</f>
        <v>0</v>
      </c>
      <c r="BI512" s="179">
        <f>IF(N512="nulová",J512,0)</f>
        <v>0</v>
      </c>
      <c r="BJ512" s="15" t="s">
        <v>80</v>
      </c>
      <c r="BK512" s="179">
        <f>ROUND(I512*H512,2)</f>
        <v>0</v>
      </c>
      <c r="BL512" s="15" t="s">
        <v>239</v>
      </c>
      <c r="BM512" s="15" t="s">
        <v>738</v>
      </c>
    </row>
    <row r="513" spans="2:65" s="1" customFormat="1" ht="11.25">
      <c r="B513" s="32"/>
      <c r="C513" s="33"/>
      <c r="D513" s="180" t="s">
        <v>135</v>
      </c>
      <c r="E513" s="33"/>
      <c r="F513" s="181" t="s">
        <v>739</v>
      </c>
      <c r="G513" s="33"/>
      <c r="H513" s="33"/>
      <c r="I513" s="97"/>
      <c r="J513" s="33"/>
      <c r="K513" s="33"/>
      <c r="L513" s="36"/>
      <c r="M513" s="182"/>
      <c r="N513" s="58"/>
      <c r="O513" s="58"/>
      <c r="P513" s="58"/>
      <c r="Q513" s="58"/>
      <c r="R513" s="58"/>
      <c r="S513" s="58"/>
      <c r="T513" s="59"/>
      <c r="AT513" s="15" t="s">
        <v>135</v>
      </c>
      <c r="AU513" s="15" t="s">
        <v>82</v>
      </c>
    </row>
    <row r="514" spans="2:65" s="11" customFormat="1" ht="11.25">
      <c r="B514" s="184"/>
      <c r="C514" s="185"/>
      <c r="D514" s="180" t="s">
        <v>139</v>
      </c>
      <c r="E514" s="186" t="s">
        <v>1</v>
      </c>
      <c r="F514" s="187" t="s">
        <v>740</v>
      </c>
      <c r="G514" s="185"/>
      <c r="H514" s="188">
        <v>4.59</v>
      </c>
      <c r="I514" s="189"/>
      <c r="J514" s="185"/>
      <c r="K514" s="185"/>
      <c r="L514" s="190"/>
      <c r="M514" s="191"/>
      <c r="N514" s="192"/>
      <c r="O514" s="192"/>
      <c r="P514" s="192"/>
      <c r="Q514" s="192"/>
      <c r="R514" s="192"/>
      <c r="S514" s="192"/>
      <c r="T514" s="193"/>
      <c r="AT514" s="194" t="s">
        <v>139</v>
      </c>
      <c r="AU514" s="194" t="s">
        <v>82</v>
      </c>
      <c r="AV514" s="11" t="s">
        <v>82</v>
      </c>
      <c r="AW514" s="11" t="s">
        <v>34</v>
      </c>
      <c r="AX514" s="11" t="s">
        <v>72</v>
      </c>
      <c r="AY514" s="194" t="s">
        <v>126</v>
      </c>
    </row>
    <row r="515" spans="2:65" s="11" customFormat="1" ht="11.25">
      <c r="B515" s="184"/>
      <c r="C515" s="185"/>
      <c r="D515" s="180" t="s">
        <v>139</v>
      </c>
      <c r="E515" s="186" t="s">
        <v>1</v>
      </c>
      <c r="F515" s="187" t="s">
        <v>741</v>
      </c>
      <c r="G515" s="185"/>
      <c r="H515" s="188">
        <v>0.24</v>
      </c>
      <c r="I515" s="189"/>
      <c r="J515" s="185"/>
      <c r="K515" s="185"/>
      <c r="L515" s="190"/>
      <c r="M515" s="191"/>
      <c r="N515" s="192"/>
      <c r="O515" s="192"/>
      <c r="P515" s="192"/>
      <c r="Q515" s="192"/>
      <c r="R515" s="192"/>
      <c r="S515" s="192"/>
      <c r="T515" s="193"/>
      <c r="AT515" s="194" t="s">
        <v>139</v>
      </c>
      <c r="AU515" s="194" t="s">
        <v>82</v>
      </c>
      <c r="AV515" s="11" t="s">
        <v>82</v>
      </c>
      <c r="AW515" s="11" t="s">
        <v>34</v>
      </c>
      <c r="AX515" s="11" t="s">
        <v>72</v>
      </c>
      <c r="AY515" s="194" t="s">
        <v>126</v>
      </c>
    </row>
    <row r="516" spans="2:65" s="11" customFormat="1" ht="11.25">
      <c r="B516" s="184"/>
      <c r="C516" s="185"/>
      <c r="D516" s="180" t="s">
        <v>139</v>
      </c>
      <c r="E516" s="186" t="s">
        <v>1</v>
      </c>
      <c r="F516" s="187" t="s">
        <v>742</v>
      </c>
      <c r="G516" s="185"/>
      <c r="H516" s="188">
        <v>4.5359999999999996</v>
      </c>
      <c r="I516" s="189"/>
      <c r="J516" s="185"/>
      <c r="K516" s="185"/>
      <c r="L516" s="190"/>
      <c r="M516" s="191"/>
      <c r="N516" s="192"/>
      <c r="O516" s="192"/>
      <c r="P516" s="192"/>
      <c r="Q516" s="192"/>
      <c r="R516" s="192"/>
      <c r="S516" s="192"/>
      <c r="T516" s="193"/>
      <c r="AT516" s="194" t="s">
        <v>139</v>
      </c>
      <c r="AU516" s="194" t="s">
        <v>82</v>
      </c>
      <c r="AV516" s="11" t="s">
        <v>82</v>
      </c>
      <c r="AW516" s="11" t="s">
        <v>34</v>
      </c>
      <c r="AX516" s="11" t="s">
        <v>72</v>
      </c>
      <c r="AY516" s="194" t="s">
        <v>126</v>
      </c>
    </row>
    <row r="517" spans="2:65" s="12" customFormat="1" ht="11.25">
      <c r="B517" s="195"/>
      <c r="C517" s="196"/>
      <c r="D517" s="180" t="s">
        <v>139</v>
      </c>
      <c r="E517" s="197" t="s">
        <v>1</v>
      </c>
      <c r="F517" s="198" t="s">
        <v>167</v>
      </c>
      <c r="G517" s="196"/>
      <c r="H517" s="199">
        <v>9.3659999999999997</v>
      </c>
      <c r="I517" s="200"/>
      <c r="J517" s="196"/>
      <c r="K517" s="196"/>
      <c r="L517" s="201"/>
      <c r="M517" s="202"/>
      <c r="N517" s="203"/>
      <c r="O517" s="203"/>
      <c r="P517" s="203"/>
      <c r="Q517" s="203"/>
      <c r="R517" s="203"/>
      <c r="S517" s="203"/>
      <c r="T517" s="204"/>
      <c r="AT517" s="205" t="s">
        <v>139</v>
      </c>
      <c r="AU517" s="205" t="s">
        <v>82</v>
      </c>
      <c r="AV517" s="12" t="s">
        <v>133</v>
      </c>
      <c r="AW517" s="12" t="s">
        <v>34</v>
      </c>
      <c r="AX517" s="12" t="s">
        <v>80</v>
      </c>
      <c r="AY517" s="205" t="s">
        <v>126</v>
      </c>
    </row>
    <row r="518" spans="2:65" s="1" customFormat="1" ht="16.5" customHeight="1">
      <c r="B518" s="32"/>
      <c r="C518" s="168" t="s">
        <v>743</v>
      </c>
      <c r="D518" s="168" t="s">
        <v>128</v>
      </c>
      <c r="E518" s="169" t="s">
        <v>744</v>
      </c>
      <c r="F518" s="170" t="s">
        <v>745</v>
      </c>
      <c r="G518" s="171" t="s">
        <v>219</v>
      </c>
      <c r="H518" s="172">
        <v>0.24</v>
      </c>
      <c r="I518" s="173"/>
      <c r="J518" s="174">
        <f>ROUND(I518*H518,2)</f>
        <v>0</v>
      </c>
      <c r="K518" s="170" t="s">
        <v>132</v>
      </c>
      <c r="L518" s="36"/>
      <c r="M518" s="175" t="s">
        <v>1</v>
      </c>
      <c r="N518" s="176" t="s">
        <v>43</v>
      </c>
      <c r="O518" s="58"/>
      <c r="P518" s="177">
        <f>O518*H518</f>
        <v>0</v>
      </c>
      <c r="Q518" s="177">
        <v>0</v>
      </c>
      <c r="R518" s="177">
        <f>Q518*H518</f>
        <v>0</v>
      </c>
      <c r="S518" s="177">
        <v>0</v>
      </c>
      <c r="T518" s="178">
        <f>S518*H518</f>
        <v>0</v>
      </c>
      <c r="AR518" s="15" t="s">
        <v>239</v>
      </c>
      <c r="AT518" s="15" t="s">
        <v>128</v>
      </c>
      <c r="AU518" s="15" t="s">
        <v>82</v>
      </c>
      <c r="AY518" s="15" t="s">
        <v>126</v>
      </c>
      <c r="BE518" s="179">
        <f>IF(N518="základní",J518,0)</f>
        <v>0</v>
      </c>
      <c r="BF518" s="179">
        <f>IF(N518="snížená",J518,0)</f>
        <v>0</v>
      </c>
      <c r="BG518" s="179">
        <f>IF(N518="zákl. přenesená",J518,0)</f>
        <v>0</v>
      </c>
      <c r="BH518" s="179">
        <f>IF(N518="sníž. přenesená",J518,0)</f>
        <v>0</v>
      </c>
      <c r="BI518" s="179">
        <f>IF(N518="nulová",J518,0)</f>
        <v>0</v>
      </c>
      <c r="BJ518" s="15" t="s">
        <v>80</v>
      </c>
      <c r="BK518" s="179">
        <f>ROUND(I518*H518,2)</f>
        <v>0</v>
      </c>
      <c r="BL518" s="15" t="s">
        <v>239</v>
      </c>
      <c r="BM518" s="15" t="s">
        <v>746</v>
      </c>
    </row>
    <row r="519" spans="2:65" s="1" customFormat="1" ht="19.5">
      <c r="B519" s="32"/>
      <c r="C519" s="33"/>
      <c r="D519" s="180" t="s">
        <v>135</v>
      </c>
      <c r="E519" s="33"/>
      <c r="F519" s="181" t="s">
        <v>747</v>
      </c>
      <c r="G519" s="33"/>
      <c r="H519" s="33"/>
      <c r="I519" s="97"/>
      <c r="J519" s="33"/>
      <c r="K519" s="33"/>
      <c r="L519" s="36"/>
      <c r="M519" s="182"/>
      <c r="N519" s="58"/>
      <c r="O519" s="58"/>
      <c r="P519" s="58"/>
      <c r="Q519" s="58"/>
      <c r="R519" s="58"/>
      <c r="S519" s="58"/>
      <c r="T519" s="59"/>
      <c r="AT519" s="15" t="s">
        <v>135</v>
      </c>
      <c r="AU519" s="15" t="s">
        <v>82</v>
      </c>
    </row>
    <row r="520" spans="2:65" s="1" customFormat="1" ht="58.5">
      <c r="B520" s="32"/>
      <c r="C520" s="33"/>
      <c r="D520" s="180" t="s">
        <v>137</v>
      </c>
      <c r="E520" s="33"/>
      <c r="F520" s="183" t="s">
        <v>748</v>
      </c>
      <c r="G520" s="33"/>
      <c r="H520" s="33"/>
      <c r="I520" s="97"/>
      <c r="J520" s="33"/>
      <c r="K520" s="33"/>
      <c r="L520" s="36"/>
      <c r="M520" s="182"/>
      <c r="N520" s="58"/>
      <c r="O520" s="58"/>
      <c r="P520" s="58"/>
      <c r="Q520" s="58"/>
      <c r="R520" s="58"/>
      <c r="S520" s="58"/>
      <c r="T520" s="59"/>
      <c r="AT520" s="15" t="s">
        <v>137</v>
      </c>
      <c r="AU520" s="15" t="s">
        <v>82</v>
      </c>
    </row>
    <row r="521" spans="2:65" s="10" customFormat="1" ht="25.9" customHeight="1">
      <c r="B521" s="152"/>
      <c r="C521" s="153"/>
      <c r="D521" s="154" t="s">
        <v>71</v>
      </c>
      <c r="E521" s="155" t="s">
        <v>197</v>
      </c>
      <c r="F521" s="155" t="s">
        <v>749</v>
      </c>
      <c r="G521" s="153"/>
      <c r="H521" s="153"/>
      <c r="I521" s="156"/>
      <c r="J521" s="157">
        <f>BK521</f>
        <v>0</v>
      </c>
      <c r="K521" s="153"/>
      <c r="L521" s="158"/>
      <c r="M521" s="159"/>
      <c r="N521" s="160"/>
      <c r="O521" s="160"/>
      <c r="P521" s="161">
        <f>P522+P534</f>
        <v>0</v>
      </c>
      <c r="Q521" s="160"/>
      <c r="R521" s="161">
        <f>R522+R534</f>
        <v>0.95040000000000013</v>
      </c>
      <c r="S521" s="160"/>
      <c r="T521" s="162">
        <f>T522+T534</f>
        <v>0</v>
      </c>
      <c r="AR521" s="163" t="s">
        <v>147</v>
      </c>
      <c r="AT521" s="164" t="s">
        <v>71</v>
      </c>
      <c r="AU521" s="164" t="s">
        <v>72</v>
      </c>
      <c r="AY521" s="163" t="s">
        <v>126</v>
      </c>
      <c r="BK521" s="165">
        <f>BK522+BK534</f>
        <v>0</v>
      </c>
    </row>
    <row r="522" spans="2:65" s="10" customFormat="1" ht="22.9" customHeight="1">
      <c r="B522" s="152"/>
      <c r="C522" s="153"/>
      <c r="D522" s="154" t="s">
        <v>71</v>
      </c>
      <c r="E522" s="166" t="s">
        <v>750</v>
      </c>
      <c r="F522" s="166" t="s">
        <v>751</v>
      </c>
      <c r="G522" s="153"/>
      <c r="H522" s="153"/>
      <c r="I522" s="156"/>
      <c r="J522" s="167">
        <f>BK522</f>
        <v>0</v>
      </c>
      <c r="K522" s="153"/>
      <c r="L522" s="158"/>
      <c r="M522" s="159"/>
      <c r="N522" s="160"/>
      <c r="O522" s="160"/>
      <c r="P522" s="161">
        <f>SUM(P523:P533)</f>
        <v>0</v>
      </c>
      <c r="Q522" s="160"/>
      <c r="R522" s="161">
        <f>SUM(R523:R533)</f>
        <v>0</v>
      </c>
      <c r="S522" s="160"/>
      <c r="T522" s="162">
        <f>SUM(T523:T533)</f>
        <v>0</v>
      </c>
      <c r="AR522" s="163" t="s">
        <v>147</v>
      </c>
      <c r="AT522" s="164" t="s">
        <v>71</v>
      </c>
      <c r="AU522" s="164" t="s">
        <v>80</v>
      </c>
      <c r="AY522" s="163" t="s">
        <v>126</v>
      </c>
      <c r="BK522" s="165">
        <f>SUM(BK523:BK533)</f>
        <v>0</v>
      </c>
    </row>
    <row r="523" spans="2:65" s="1" customFormat="1" ht="16.5" customHeight="1">
      <c r="B523" s="32"/>
      <c r="C523" s="168" t="s">
        <v>752</v>
      </c>
      <c r="D523" s="168" t="s">
        <v>128</v>
      </c>
      <c r="E523" s="169" t="s">
        <v>753</v>
      </c>
      <c r="F523" s="170" t="s">
        <v>754</v>
      </c>
      <c r="G523" s="171" t="s">
        <v>242</v>
      </c>
      <c r="H523" s="172">
        <v>1</v>
      </c>
      <c r="I523" s="173"/>
      <c r="J523" s="174">
        <f>ROUND(I523*H523,2)</f>
        <v>0</v>
      </c>
      <c r="K523" s="170" t="s">
        <v>1</v>
      </c>
      <c r="L523" s="36"/>
      <c r="M523" s="175" t="s">
        <v>1</v>
      </c>
      <c r="N523" s="176" t="s">
        <v>43</v>
      </c>
      <c r="O523" s="58"/>
      <c r="P523" s="177">
        <f>O523*H523</f>
        <v>0</v>
      </c>
      <c r="Q523" s="177">
        <v>0</v>
      </c>
      <c r="R523" s="177">
        <f>Q523*H523</f>
        <v>0</v>
      </c>
      <c r="S523" s="177">
        <v>0</v>
      </c>
      <c r="T523" s="178">
        <f>S523*H523</f>
        <v>0</v>
      </c>
      <c r="AR523" s="15" t="s">
        <v>133</v>
      </c>
      <c r="AT523" s="15" t="s">
        <v>128</v>
      </c>
      <c r="AU523" s="15" t="s">
        <v>82</v>
      </c>
      <c r="AY523" s="15" t="s">
        <v>126</v>
      </c>
      <c r="BE523" s="179">
        <f>IF(N523="základní",J523,0)</f>
        <v>0</v>
      </c>
      <c r="BF523" s="179">
        <f>IF(N523="snížená",J523,0)</f>
        <v>0</v>
      </c>
      <c r="BG523" s="179">
        <f>IF(N523="zákl. přenesená",J523,0)</f>
        <v>0</v>
      </c>
      <c r="BH523" s="179">
        <f>IF(N523="sníž. přenesená",J523,0)</f>
        <v>0</v>
      </c>
      <c r="BI523" s="179">
        <f>IF(N523="nulová",J523,0)</f>
        <v>0</v>
      </c>
      <c r="BJ523" s="15" t="s">
        <v>80</v>
      </c>
      <c r="BK523" s="179">
        <f>ROUND(I523*H523,2)</f>
        <v>0</v>
      </c>
      <c r="BL523" s="15" t="s">
        <v>133</v>
      </c>
      <c r="BM523" s="15" t="s">
        <v>755</v>
      </c>
    </row>
    <row r="524" spans="2:65" s="1" customFormat="1" ht="11.25">
      <c r="B524" s="32"/>
      <c r="C524" s="33"/>
      <c r="D524" s="180" t="s">
        <v>135</v>
      </c>
      <c r="E524" s="33"/>
      <c r="F524" s="181" t="s">
        <v>756</v>
      </c>
      <c r="G524" s="33"/>
      <c r="H524" s="33"/>
      <c r="I524" s="97"/>
      <c r="J524" s="33"/>
      <c r="K524" s="33"/>
      <c r="L524" s="36"/>
      <c r="M524" s="182"/>
      <c r="N524" s="58"/>
      <c r="O524" s="58"/>
      <c r="P524" s="58"/>
      <c r="Q524" s="58"/>
      <c r="R524" s="58"/>
      <c r="S524" s="58"/>
      <c r="T524" s="59"/>
      <c r="AT524" s="15" t="s">
        <v>135</v>
      </c>
      <c r="AU524" s="15" t="s">
        <v>82</v>
      </c>
    </row>
    <row r="525" spans="2:65" s="11" customFormat="1" ht="11.25">
      <c r="B525" s="184"/>
      <c r="C525" s="185"/>
      <c r="D525" s="180" t="s">
        <v>139</v>
      </c>
      <c r="E525" s="186" t="s">
        <v>1</v>
      </c>
      <c r="F525" s="187" t="s">
        <v>80</v>
      </c>
      <c r="G525" s="185"/>
      <c r="H525" s="188">
        <v>1</v>
      </c>
      <c r="I525" s="189"/>
      <c r="J525" s="185"/>
      <c r="K525" s="185"/>
      <c r="L525" s="190"/>
      <c r="M525" s="191"/>
      <c r="N525" s="192"/>
      <c r="O525" s="192"/>
      <c r="P525" s="192"/>
      <c r="Q525" s="192"/>
      <c r="R525" s="192"/>
      <c r="S525" s="192"/>
      <c r="T525" s="193"/>
      <c r="AT525" s="194" t="s">
        <v>139</v>
      </c>
      <c r="AU525" s="194" t="s">
        <v>82</v>
      </c>
      <c r="AV525" s="11" t="s">
        <v>82</v>
      </c>
      <c r="AW525" s="11" t="s">
        <v>34</v>
      </c>
      <c r="AX525" s="11" t="s">
        <v>80</v>
      </c>
      <c r="AY525" s="194" t="s">
        <v>126</v>
      </c>
    </row>
    <row r="526" spans="2:65" s="1" customFormat="1" ht="16.5" customHeight="1">
      <c r="B526" s="32"/>
      <c r="C526" s="168" t="s">
        <v>757</v>
      </c>
      <c r="D526" s="168" t="s">
        <v>128</v>
      </c>
      <c r="E526" s="169" t="s">
        <v>758</v>
      </c>
      <c r="F526" s="170" t="s">
        <v>759</v>
      </c>
      <c r="G526" s="171" t="s">
        <v>242</v>
      </c>
      <c r="H526" s="172">
        <v>1</v>
      </c>
      <c r="I526" s="173"/>
      <c r="J526" s="174">
        <f>ROUND(I526*H526,2)</f>
        <v>0</v>
      </c>
      <c r="K526" s="170" t="s">
        <v>1</v>
      </c>
      <c r="L526" s="36"/>
      <c r="M526" s="175" t="s">
        <v>1</v>
      </c>
      <c r="N526" s="176" t="s">
        <v>43</v>
      </c>
      <c r="O526" s="58"/>
      <c r="P526" s="177">
        <f>O526*H526</f>
        <v>0</v>
      </c>
      <c r="Q526" s="177">
        <v>0</v>
      </c>
      <c r="R526" s="177">
        <f>Q526*H526</f>
        <v>0</v>
      </c>
      <c r="S526" s="177">
        <v>0</v>
      </c>
      <c r="T526" s="178">
        <f>S526*H526</f>
        <v>0</v>
      </c>
      <c r="AR526" s="15" t="s">
        <v>133</v>
      </c>
      <c r="AT526" s="15" t="s">
        <v>128</v>
      </c>
      <c r="AU526" s="15" t="s">
        <v>82</v>
      </c>
      <c r="AY526" s="15" t="s">
        <v>126</v>
      </c>
      <c r="BE526" s="179">
        <f>IF(N526="základní",J526,0)</f>
        <v>0</v>
      </c>
      <c r="BF526" s="179">
        <f>IF(N526="snížená",J526,0)</f>
        <v>0</v>
      </c>
      <c r="BG526" s="179">
        <f>IF(N526="zákl. přenesená",J526,0)</f>
        <v>0</v>
      </c>
      <c r="BH526" s="179">
        <f>IF(N526="sníž. přenesená",J526,0)</f>
        <v>0</v>
      </c>
      <c r="BI526" s="179">
        <f>IF(N526="nulová",J526,0)</f>
        <v>0</v>
      </c>
      <c r="BJ526" s="15" t="s">
        <v>80</v>
      </c>
      <c r="BK526" s="179">
        <f>ROUND(I526*H526,2)</f>
        <v>0</v>
      </c>
      <c r="BL526" s="15" t="s">
        <v>133</v>
      </c>
      <c r="BM526" s="15" t="s">
        <v>760</v>
      </c>
    </row>
    <row r="527" spans="2:65" s="1" customFormat="1" ht="11.25">
      <c r="B527" s="32"/>
      <c r="C527" s="33"/>
      <c r="D527" s="180" t="s">
        <v>135</v>
      </c>
      <c r="E527" s="33"/>
      <c r="F527" s="181" t="s">
        <v>759</v>
      </c>
      <c r="G527" s="33"/>
      <c r="H527" s="33"/>
      <c r="I527" s="97"/>
      <c r="J527" s="33"/>
      <c r="K527" s="33"/>
      <c r="L527" s="36"/>
      <c r="M527" s="182"/>
      <c r="N527" s="58"/>
      <c r="O527" s="58"/>
      <c r="P527" s="58"/>
      <c r="Q527" s="58"/>
      <c r="R527" s="58"/>
      <c r="S527" s="58"/>
      <c r="T527" s="59"/>
      <c r="AT527" s="15" t="s">
        <v>135</v>
      </c>
      <c r="AU527" s="15" t="s">
        <v>82</v>
      </c>
    </row>
    <row r="528" spans="2:65" s="1" customFormat="1" ht="19.5">
      <c r="B528" s="32"/>
      <c r="C528" s="33"/>
      <c r="D528" s="180" t="s">
        <v>221</v>
      </c>
      <c r="E528" s="33"/>
      <c r="F528" s="183" t="s">
        <v>761</v>
      </c>
      <c r="G528" s="33"/>
      <c r="H528" s="33"/>
      <c r="I528" s="97"/>
      <c r="J528" s="33"/>
      <c r="K528" s="33"/>
      <c r="L528" s="36"/>
      <c r="M528" s="182"/>
      <c r="N528" s="58"/>
      <c r="O528" s="58"/>
      <c r="P528" s="58"/>
      <c r="Q528" s="58"/>
      <c r="R528" s="58"/>
      <c r="S528" s="58"/>
      <c r="T528" s="59"/>
      <c r="AT528" s="15" t="s">
        <v>221</v>
      </c>
      <c r="AU528" s="15" t="s">
        <v>82</v>
      </c>
    </row>
    <row r="529" spans="2:65" s="11" customFormat="1" ht="11.25">
      <c r="B529" s="184"/>
      <c r="C529" s="185"/>
      <c r="D529" s="180" t="s">
        <v>139</v>
      </c>
      <c r="E529" s="186" t="s">
        <v>1</v>
      </c>
      <c r="F529" s="187" t="s">
        <v>80</v>
      </c>
      <c r="G529" s="185"/>
      <c r="H529" s="188">
        <v>1</v>
      </c>
      <c r="I529" s="189"/>
      <c r="J529" s="185"/>
      <c r="K529" s="185"/>
      <c r="L529" s="190"/>
      <c r="M529" s="191"/>
      <c r="N529" s="192"/>
      <c r="O529" s="192"/>
      <c r="P529" s="192"/>
      <c r="Q529" s="192"/>
      <c r="R529" s="192"/>
      <c r="S529" s="192"/>
      <c r="T529" s="193"/>
      <c r="AT529" s="194" t="s">
        <v>139</v>
      </c>
      <c r="AU529" s="194" t="s">
        <v>82</v>
      </c>
      <c r="AV529" s="11" t="s">
        <v>82</v>
      </c>
      <c r="AW529" s="11" t="s">
        <v>34</v>
      </c>
      <c r="AX529" s="11" t="s">
        <v>80</v>
      </c>
      <c r="AY529" s="194" t="s">
        <v>126</v>
      </c>
    </row>
    <row r="530" spans="2:65" s="1" customFormat="1" ht="16.5" customHeight="1">
      <c r="B530" s="32"/>
      <c r="C530" s="168" t="s">
        <v>762</v>
      </c>
      <c r="D530" s="168" t="s">
        <v>128</v>
      </c>
      <c r="E530" s="169" t="s">
        <v>763</v>
      </c>
      <c r="F530" s="170" t="s">
        <v>764</v>
      </c>
      <c r="G530" s="171" t="s">
        <v>154</v>
      </c>
      <c r="H530" s="172">
        <v>30</v>
      </c>
      <c r="I530" s="173"/>
      <c r="J530" s="174">
        <f>ROUND(I530*H530,2)</f>
        <v>0</v>
      </c>
      <c r="K530" s="170" t="s">
        <v>1</v>
      </c>
      <c r="L530" s="36"/>
      <c r="M530" s="175" t="s">
        <v>1</v>
      </c>
      <c r="N530" s="176" t="s">
        <v>43</v>
      </c>
      <c r="O530" s="58"/>
      <c r="P530" s="177">
        <f>O530*H530</f>
        <v>0</v>
      </c>
      <c r="Q530" s="177">
        <v>0</v>
      </c>
      <c r="R530" s="177">
        <f>Q530*H530</f>
        <v>0</v>
      </c>
      <c r="S530" s="177">
        <v>0</v>
      </c>
      <c r="T530" s="178">
        <f>S530*H530</f>
        <v>0</v>
      </c>
      <c r="AR530" s="15" t="s">
        <v>522</v>
      </c>
      <c r="AT530" s="15" t="s">
        <v>128</v>
      </c>
      <c r="AU530" s="15" t="s">
        <v>82</v>
      </c>
      <c r="AY530" s="15" t="s">
        <v>126</v>
      </c>
      <c r="BE530" s="179">
        <f>IF(N530="základní",J530,0)</f>
        <v>0</v>
      </c>
      <c r="BF530" s="179">
        <f>IF(N530="snížená",J530,0)</f>
        <v>0</v>
      </c>
      <c r="BG530" s="179">
        <f>IF(N530="zákl. přenesená",J530,0)</f>
        <v>0</v>
      </c>
      <c r="BH530" s="179">
        <f>IF(N530="sníž. přenesená",J530,0)</f>
        <v>0</v>
      </c>
      <c r="BI530" s="179">
        <f>IF(N530="nulová",J530,0)</f>
        <v>0</v>
      </c>
      <c r="BJ530" s="15" t="s">
        <v>80</v>
      </c>
      <c r="BK530" s="179">
        <f>ROUND(I530*H530,2)</f>
        <v>0</v>
      </c>
      <c r="BL530" s="15" t="s">
        <v>522</v>
      </c>
      <c r="BM530" s="15" t="s">
        <v>765</v>
      </c>
    </row>
    <row r="531" spans="2:65" s="1" customFormat="1" ht="11.25">
      <c r="B531" s="32"/>
      <c r="C531" s="33"/>
      <c r="D531" s="180" t="s">
        <v>135</v>
      </c>
      <c r="E531" s="33"/>
      <c r="F531" s="181" t="s">
        <v>764</v>
      </c>
      <c r="G531" s="33"/>
      <c r="H531" s="33"/>
      <c r="I531" s="97"/>
      <c r="J531" s="33"/>
      <c r="K531" s="33"/>
      <c r="L531" s="36"/>
      <c r="M531" s="182"/>
      <c r="N531" s="58"/>
      <c r="O531" s="58"/>
      <c r="P531" s="58"/>
      <c r="Q531" s="58"/>
      <c r="R531" s="58"/>
      <c r="S531" s="58"/>
      <c r="T531" s="59"/>
      <c r="AT531" s="15" t="s">
        <v>135</v>
      </c>
      <c r="AU531" s="15" t="s">
        <v>82</v>
      </c>
    </row>
    <row r="532" spans="2:65" s="1" customFormat="1" ht="19.5">
      <c r="B532" s="32"/>
      <c r="C532" s="33"/>
      <c r="D532" s="180" t="s">
        <v>221</v>
      </c>
      <c r="E532" s="33"/>
      <c r="F532" s="183" t="s">
        <v>766</v>
      </c>
      <c r="G532" s="33"/>
      <c r="H532" s="33"/>
      <c r="I532" s="97"/>
      <c r="J532" s="33"/>
      <c r="K532" s="33"/>
      <c r="L532" s="36"/>
      <c r="M532" s="182"/>
      <c r="N532" s="58"/>
      <c r="O532" s="58"/>
      <c r="P532" s="58"/>
      <c r="Q532" s="58"/>
      <c r="R532" s="58"/>
      <c r="S532" s="58"/>
      <c r="T532" s="59"/>
      <c r="AT532" s="15" t="s">
        <v>221</v>
      </c>
      <c r="AU532" s="15" t="s">
        <v>82</v>
      </c>
    </row>
    <row r="533" spans="2:65" s="11" customFormat="1" ht="11.25">
      <c r="B533" s="184"/>
      <c r="C533" s="185"/>
      <c r="D533" s="180" t="s">
        <v>139</v>
      </c>
      <c r="E533" s="186" t="s">
        <v>1</v>
      </c>
      <c r="F533" s="187" t="s">
        <v>325</v>
      </c>
      <c r="G533" s="185"/>
      <c r="H533" s="188">
        <v>30</v>
      </c>
      <c r="I533" s="189"/>
      <c r="J533" s="185"/>
      <c r="K533" s="185"/>
      <c r="L533" s="190"/>
      <c r="M533" s="191"/>
      <c r="N533" s="192"/>
      <c r="O533" s="192"/>
      <c r="P533" s="192"/>
      <c r="Q533" s="192"/>
      <c r="R533" s="192"/>
      <c r="S533" s="192"/>
      <c r="T533" s="193"/>
      <c r="AT533" s="194" t="s">
        <v>139</v>
      </c>
      <c r="AU533" s="194" t="s">
        <v>82</v>
      </c>
      <c r="AV533" s="11" t="s">
        <v>82</v>
      </c>
      <c r="AW533" s="11" t="s">
        <v>34</v>
      </c>
      <c r="AX533" s="11" t="s">
        <v>80</v>
      </c>
      <c r="AY533" s="194" t="s">
        <v>126</v>
      </c>
    </row>
    <row r="534" spans="2:65" s="10" customFormat="1" ht="22.9" customHeight="1">
      <c r="B534" s="152"/>
      <c r="C534" s="153"/>
      <c r="D534" s="154" t="s">
        <v>71</v>
      </c>
      <c r="E534" s="166" t="s">
        <v>767</v>
      </c>
      <c r="F534" s="166" t="s">
        <v>768</v>
      </c>
      <c r="G534" s="153"/>
      <c r="H534" s="153"/>
      <c r="I534" s="156"/>
      <c r="J534" s="167">
        <f>BK534</f>
        <v>0</v>
      </c>
      <c r="K534" s="153"/>
      <c r="L534" s="158"/>
      <c r="M534" s="159"/>
      <c r="N534" s="160"/>
      <c r="O534" s="160"/>
      <c r="P534" s="161">
        <f>SUM(P535:P545)</f>
        <v>0</v>
      </c>
      <c r="Q534" s="160"/>
      <c r="R534" s="161">
        <f>SUM(R535:R545)</f>
        <v>0.95040000000000013</v>
      </c>
      <c r="S534" s="160"/>
      <c r="T534" s="162">
        <f>SUM(T535:T545)</f>
        <v>0</v>
      </c>
      <c r="AR534" s="163" t="s">
        <v>147</v>
      </c>
      <c r="AT534" s="164" t="s">
        <v>71</v>
      </c>
      <c r="AU534" s="164" t="s">
        <v>80</v>
      </c>
      <c r="AY534" s="163" t="s">
        <v>126</v>
      </c>
      <c r="BK534" s="165">
        <f>SUM(BK535:BK545)</f>
        <v>0</v>
      </c>
    </row>
    <row r="535" spans="2:65" s="1" customFormat="1" ht="16.5" customHeight="1">
      <c r="B535" s="32"/>
      <c r="C535" s="168" t="s">
        <v>769</v>
      </c>
      <c r="D535" s="168" t="s">
        <v>128</v>
      </c>
      <c r="E535" s="169" t="s">
        <v>770</v>
      </c>
      <c r="F535" s="170" t="s">
        <v>771</v>
      </c>
      <c r="G535" s="171" t="s">
        <v>154</v>
      </c>
      <c r="H535" s="172">
        <v>12</v>
      </c>
      <c r="I535" s="173"/>
      <c r="J535" s="174">
        <f>ROUND(I535*H535,2)</f>
        <v>0</v>
      </c>
      <c r="K535" s="170" t="s">
        <v>132</v>
      </c>
      <c r="L535" s="36"/>
      <c r="M535" s="175" t="s">
        <v>1</v>
      </c>
      <c r="N535" s="176" t="s">
        <v>43</v>
      </c>
      <c r="O535" s="58"/>
      <c r="P535" s="177">
        <f>O535*H535</f>
        <v>0</v>
      </c>
      <c r="Q535" s="177">
        <v>0</v>
      </c>
      <c r="R535" s="177">
        <f>Q535*H535</f>
        <v>0</v>
      </c>
      <c r="S535" s="177">
        <v>0</v>
      </c>
      <c r="T535" s="178">
        <f>S535*H535</f>
        <v>0</v>
      </c>
      <c r="AR535" s="15" t="s">
        <v>522</v>
      </c>
      <c r="AT535" s="15" t="s">
        <v>128</v>
      </c>
      <c r="AU535" s="15" t="s">
        <v>82</v>
      </c>
      <c r="AY535" s="15" t="s">
        <v>126</v>
      </c>
      <c r="BE535" s="179">
        <f>IF(N535="základní",J535,0)</f>
        <v>0</v>
      </c>
      <c r="BF535" s="179">
        <f>IF(N535="snížená",J535,0)</f>
        <v>0</v>
      </c>
      <c r="BG535" s="179">
        <f>IF(N535="zákl. přenesená",J535,0)</f>
        <v>0</v>
      </c>
      <c r="BH535" s="179">
        <f>IF(N535="sníž. přenesená",J535,0)</f>
        <v>0</v>
      </c>
      <c r="BI535" s="179">
        <f>IF(N535="nulová",J535,0)</f>
        <v>0</v>
      </c>
      <c r="BJ535" s="15" t="s">
        <v>80</v>
      </c>
      <c r="BK535" s="179">
        <f>ROUND(I535*H535,2)</f>
        <v>0</v>
      </c>
      <c r="BL535" s="15" t="s">
        <v>522</v>
      </c>
      <c r="BM535" s="15" t="s">
        <v>772</v>
      </c>
    </row>
    <row r="536" spans="2:65" s="1" customFormat="1" ht="19.5">
      <c r="B536" s="32"/>
      <c r="C536" s="33"/>
      <c r="D536" s="180" t="s">
        <v>135</v>
      </c>
      <c r="E536" s="33"/>
      <c r="F536" s="181" t="s">
        <v>773</v>
      </c>
      <c r="G536" s="33"/>
      <c r="H536" s="33"/>
      <c r="I536" s="97"/>
      <c r="J536" s="33"/>
      <c r="K536" s="33"/>
      <c r="L536" s="36"/>
      <c r="M536" s="182"/>
      <c r="N536" s="58"/>
      <c r="O536" s="58"/>
      <c r="P536" s="58"/>
      <c r="Q536" s="58"/>
      <c r="R536" s="58"/>
      <c r="S536" s="58"/>
      <c r="T536" s="59"/>
      <c r="AT536" s="15" t="s">
        <v>135</v>
      </c>
      <c r="AU536" s="15" t="s">
        <v>82</v>
      </c>
    </row>
    <row r="537" spans="2:65" s="1" customFormat="1" ht="19.5">
      <c r="B537" s="32"/>
      <c r="C537" s="33"/>
      <c r="D537" s="180" t="s">
        <v>137</v>
      </c>
      <c r="E537" s="33"/>
      <c r="F537" s="183" t="s">
        <v>774</v>
      </c>
      <c r="G537" s="33"/>
      <c r="H537" s="33"/>
      <c r="I537" s="97"/>
      <c r="J537" s="33"/>
      <c r="K537" s="33"/>
      <c r="L537" s="36"/>
      <c r="M537" s="182"/>
      <c r="N537" s="58"/>
      <c r="O537" s="58"/>
      <c r="P537" s="58"/>
      <c r="Q537" s="58"/>
      <c r="R537" s="58"/>
      <c r="S537" s="58"/>
      <c r="T537" s="59"/>
      <c r="AT537" s="15" t="s">
        <v>137</v>
      </c>
      <c r="AU537" s="15" t="s">
        <v>82</v>
      </c>
    </row>
    <row r="538" spans="2:65" s="11" customFormat="1" ht="11.25">
      <c r="B538" s="184"/>
      <c r="C538" s="185"/>
      <c r="D538" s="180" t="s">
        <v>139</v>
      </c>
      <c r="E538" s="186" t="s">
        <v>1</v>
      </c>
      <c r="F538" s="187" t="s">
        <v>210</v>
      </c>
      <c r="G538" s="185"/>
      <c r="H538" s="188">
        <v>12</v>
      </c>
      <c r="I538" s="189"/>
      <c r="J538" s="185"/>
      <c r="K538" s="185"/>
      <c r="L538" s="190"/>
      <c r="M538" s="191"/>
      <c r="N538" s="192"/>
      <c r="O538" s="192"/>
      <c r="P538" s="192"/>
      <c r="Q538" s="192"/>
      <c r="R538" s="192"/>
      <c r="S538" s="192"/>
      <c r="T538" s="193"/>
      <c r="AT538" s="194" t="s">
        <v>139</v>
      </c>
      <c r="AU538" s="194" t="s">
        <v>82</v>
      </c>
      <c r="AV538" s="11" t="s">
        <v>82</v>
      </c>
      <c r="AW538" s="11" t="s">
        <v>34</v>
      </c>
      <c r="AX538" s="11" t="s">
        <v>80</v>
      </c>
      <c r="AY538" s="194" t="s">
        <v>126</v>
      </c>
    </row>
    <row r="539" spans="2:65" s="1" customFormat="1" ht="16.5" customHeight="1">
      <c r="B539" s="32"/>
      <c r="C539" s="168" t="s">
        <v>775</v>
      </c>
      <c r="D539" s="168" t="s">
        <v>128</v>
      </c>
      <c r="E539" s="169" t="s">
        <v>776</v>
      </c>
      <c r="F539" s="170" t="s">
        <v>777</v>
      </c>
      <c r="G539" s="171" t="s">
        <v>154</v>
      </c>
      <c r="H539" s="172">
        <v>12</v>
      </c>
      <c r="I539" s="173"/>
      <c r="J539" s="174">
        <f>ROUND(I539*H539,2)</f>
        <v>0</v>
      </c>
      <c r="K539" s="170" t="s">
        <v>132</v>
      </c>
      <c r="L539" s="36"/>
      <c r="M539" s="175" t="s">
        <v>1</v>
      </c>
      <c r="N539" s="176" t="s">
        <v>43</v>
      </c>
      <c r="O539" s="58"/>
      <c r="P539" s="177">
        <f>O539*H539</f>
        <v>0</v>
      </c>
      <c r="Q539" s="177">
        <v>7.9200000000000007E-2</v>
      </c>
      <c r="R539" s="177">
        <f>Q539*H539</f>
        <v>0.95040000000000013</v>
      </c>
      <c r="S539" s="177">
        <v>0</v>
      </c>
      <c r="T539" s="178">
        <f>S539*H539</f>
        <v>0</v>
      </c>
      <c r="AR539" s="15" t="s">
        <v>522</v>
      </c>
      <c r="AT539" s="15" t="s">
        <v>128</v>
      </c>
      <c r="AU539" s="15" t="s">
        <v>82</v>
      </c>
      <c r="AY539" s="15" t="s">
        <v>126</v>
      </c>
      <c r="BE539" s="179">
        <f>IF(N539="základní",J539,0)</f>
        <v>0</v>
      </c>
      <c r="BF539" s="179">
        <f>IF(N539="snížená",J539,0)</f>
        <v>0</v>
      </c>
      <c r="BG539" s="179">
        <f>IF(N539="zákl. přenesená",J539,0)</f>
        <v>0</v>
      </c>
      <c r="BH539" s="179">
        <f>IF(N539="sníž. přenesená",J539,0)</f>
        <v>0</v>
      </c>
      <c r="BI539" s="179">
        <f>IF(N539="nulová",J539,0)</f>
        <v>0</v>
      </c>
      <c r="BJ539" s="15" t="s">
        <v>80</v>
      </c>
      <c r="BK539" s="179">
        <f>ROUND(I539*H539,2)</f>
        <v>0</v>
      </c>
      <c r="BL539" s="15" t="s">
        <v>522</v>
      </c>
      <c r="BM539" s="15" t="s">
        <v>778</v>
      </c>
    </row>
    <row r="540" spans="2:65" s="1" customFormat="1" ht="19.5">
      <c r="B540" s="32"/>
      <c r="C540" s="33"/>
      <c r="D540" s="180" t="s">
        <v>135</v>
      </c>
      <c r="E540" s="33"/>
      <c r="F540" s="181" t="s">
        <v>779</v>
      </c>
      <c r="G540" s="33"/>
      <c r="H540" s="33"/>
      <c r="I540" s="97"/>
      <c r="J540" s="33"/>
      <c r="K540" s="33"/>
      <c r="L540" s="36"/>
      <c r="M540" s="182"/>
      <c r="N540" s="58"/>
      <c r="O540" s="58"/>
      <c r="P540" s="58"/>
      <c r="Q540" s="58"/>
      <c r="R540" s="58"/>
      <c r="S540" s="58"/>
      <c r="T540" s="59"/>
      <c r="AT540" s="15" t="s">
        <v>135</v>
      </c>
      <c r="AU540" s="15" t="s">
        <v>82</v>
      </c>
    </row>
    <row r="541" spans="2:65" s="1" customFormat="1" ht="39">
      <c r="B541" s="32"/>
      <c r="C541" s="33"/>
      <c r="D541" s="180" t="s">
        <v>137</v>
      </c>
      <c r="E541" s="33"/>
      <c r="F541" s="183" t="s">
        <v>780</v>
      </c>
      <c r="G541" s="33"/>
      <c r="H541" s="33"/>
      <c r="I541" s="97"/>
      <c r="J541" s="33"/>
      <c r="K541" s="33"/>
      <c r="L541" s="36"/>
      <c r="M541" s="182"/>
      <c r="N541" s="58"/>
      <c r="O541" s="58"/>
      <c r="P541" s="58"/>
      <c r="Q541" s="58"/>
      <c r="R541" s="58"/>
      <c r="S541" s="58"/>
      <c r="T541" s="59"/>
      <c r="AT541" s="15" t="s">
        <v>137</v>
      </c>
      <c r="AU541" s="15" t="s">
        <v>82</v>
      </c>
    </row>
    <row r="542" spans="2:65" s="11" customFormat="1" ht="11.25">
      <c r="B542" s="184"/>
      <c r="C542" s="185"/>
      <c r="D542" s="180" t="s">
        <v>139</v>
      </c>
      <c r="E542" s="186" t="s">
        <v>1</v>
      </c>
      <c r="F542" s="187" t="s">
        <v>210</v>
      </c>
      <c r="G542" s="185"/>
      <c r="H542" s="188">
        <v>12</v>
      </c>
      <c r="I542" s="189"/>
      <c r="J542" s="185"/>
      <c r="K542" s="185"/>
      <c r="L542" s="190"/>
      <c r="M542" s="191"/>
      <c r="N542" s="192"/>
      <c r="O542" s="192"/>
      <c r="P542" s="192"/>
      <c r="Q542" s="192"/>
      <c r="R542" s="192"/>
      <c r="S542" s="192"/>
      <c r="T542" s="193"/>
      <c r="AT542" s="194" t="s">
        <v>139</v>
      </c>
      <c r="AU542" s="194" t="s">
        <v>82</v>
      </c>
      <c r="AV542" s="11" t="s">
        <v>82</v>
      </c>
      <c r="AW542" s="11" t="s">
        <v>34</v>
      </c>
      <c r="AX542" s="11" t="s">
        <v>80</v>
      </c>
      <c r="AY542" s="194" t="s">
        <v>126</v>
      </c>
    </row>
    <row r="543" spans="2:65" s="1" customFormat="1" ht="16.5" customHeight="1">
      <c r="B543" s="32"/>
      <c r="C543" s="168" t="s">
        <v>781</v>
      </c>
      <c r="D543" s="168" t="s">
        <v>128</v>
      </c>
      <c r="E543" s="169" t="s">
        <v>782</v>
      </c>
      <c r="F543" s="170" t="s">
        <v>783</v>
      </c>
      <c r="G543" s="171" t="s">
        <v>154</v>
      </c>
      <c r="H543" s="172">
        <v>12</v>
      </c>
      <c r="I543" s="173"/>
      <c r="J543" s="174">
        <f>ROUND(I543*H543,2)</f>
        <v>0</v>
      </c>
      <c r="K543" s="170" t="s">
        <v>132</v>
      </c>
      <c r="L543" s="36"/>
      <c r="M543" s="175" t="s">
        <v>1</v>
      </c>
      <c r="N543" s="176" t="s">
        <v>43</v>
      </c>
      <c r="O543" s="58"/>
      <c r="P543" s="177">
        <f>O543*H543</f>
        <v>0</v>
      </c>
      <c r="Q543" s="177">
        <v>0</v>
      </c>
      <c r="R543" s="177">
        <f>Q543*H543</f>
        <v>0</v>
      </c>
      <c r="S543" s="177">
        <v>0</v>
      </c>
      <c r="T543" s="178">
        <f>S543*H543</f>
        <v>0</v>
      </c>
      <c r="AR543" s="15" t="s">
        <v>522</v>
      </c>
      <c r="AT543" s="15" t="s">
        <v>128</v>
      </c>
      <c r="AU543" s="15" t="s">
        <v>82</v>
      </c>
      <c r="AY543" s="15" t="s">
        <v>126</v>
      </c>
      <c r="BE543" s="179">
        <f>IF(N543="základní",J543,0)</f>
        <v>0</v>
      </c>
      <c r="BF543" s="179">
        <f>IF(N543="snížená",J543,0)</f>
        <v>0</v>
      </c>
      <c r="BG543" s="179">
        <f>IF(N543="zákl. přenesená",J543,0)</f>
        <v>0</v>
      </c>
      <c r="BH543" s="179">
        <f>IF(N543="sníž. přenesená",J543,0)</f>
        <v>0</v>
      </c>
      <c r="BI543" s="179">
        <f>IF(N543="nulová",J543,0)</f>
        <v>0</v>
      </c>
      <c r="BJ543" s="15" t="s">
        <v>80</v>
      </c>
      <c r="BK543" s="179">
        <f>ROUND(I543*H543,2)</f>
        <v>0</v>
      </c>
      <c r="BL543" s="15" t="s">
        <v>522</v>
      </c>
      <c r="BM543" s="15" t="s">
        <v>784</v>
      </c>
    </row>
    <row r="544" spans="2:65" s="1" customFormat="1" ht="19.5">
      <c r="B544" s="32"/>
      <c r="C544" s="33"/>
      <c r="D544" s="180" t="s">
        <v>135</v>
      </c>
      <c r="E544" s="33"/>
      <c r="F544" s="181" t="s">
        <v>785</v>
      </c>
      <c r="G544" s="33"/>
      <c r="H544" s="33"/>
      <c r="I544" s="97"/>
      <c r="J544" s="33"/>
      <c r="K544" s="33"/>
      <c r="L544" s="36"/>
      <c r="M544" s="182"/>
      <c r="N544" s="58"/>
      <c r="O544" s="58"/>
      <c r="P544" s="58"/>
      <c r="Q544" s="58"/>
      <c r="R544" s="58"/>
      <c r="S544" s="58"/>
      <c r="T544" s="59"/>
      <c r="AT544" s="15" t="s">
        <v>135</v>
      </c>
      <c r="AU544" s="15" t="s">
        <v>82</v>
      </c>
    </row>
    <row r="545" spans="2:65" s="11" customFormat="1" ht="11.25">
      <c r="B545" s="184"/>
      <c r="C545" s="185"/>
      <c r="D545" s="180" t="s">
        <v>139</v>
      </c>
      <c r="E545" s="186" t="s">
        <v>1</v>
      </c>
      <c r="F545" s="187" t="s">
        <v>210</v>
      </c>
      <c r="G545" s="185"/>
      <c r="H545" s="188">
        <v>12</v>
      </c>
      <c r="I545" s="189"/>
      <c r="J545" s="185"/>
      <c r="K545" s="185"/>
      <c r="L545" s="190"/>
      <c r="M545" s="191"/>
      <c r="N545" s="192"/>
      <c r="O545" s="192"/>
      <c r="P545" s="192"/>
      <c r="Q545" s="192"/>
      <c r="R545" s="192"/>
      <c r="S545" s="192"/>
      <c r="T545" s="193"/>
      <c r="AT545" s="194" t="s">
        <v>139</v>
      </c>
      <c r="AU545" s="194" t="s">
        <v>82</v>
      </c>
      <c r="AV545" s="11" t="s">
        <v>82</v>
      </c>
      <c r="AW545" s="11" t="s">
        <v>34</v>
      </c>
      <c r="AX545" s="11" t="s">
        <v>80</v>
      </c>
      <c r="AY545" s="194" t="s">
        <v>126</v>
      </c>
    </row>
    <row r="546" spans="2:65" s="10" customFormat="1" ht="25.9" customHeight="1">
      <c r="B546" s="152"/>
      <c r="C546" s="153"/>
      <c r="D546" s="154" t="s">
        <v>71</v>
      </c>
      <c r="E546" s="155" t="s">
        <v>786</v>
      </c>
      <c r="F546" s="155" t="s">
        <v>786</v>
      </c>
      <c r="G546" s="153"/>
      <c r="H546" s="153"/>
      <c r="I546" s="156"/>
      <c r="J546" s="157">
        <f>BK546</f>
        <v>0</v>
      </c>
      <c r="K546" s="153"/>
      <c r="L546" s="158"/>
      <c r="M546" s="159"/>
      <c r="N546" s="160"/>
      <c r="O546" s="160"/>
      <c r="P546" s="161">
        <f>P547+P550+P555</f>
        <v>0</v>
      </c>
      <c r="Q546" s="160"/>
      <c r="R546" s="161">
        <f>R547+R550+R555</f>
        <v>0</v>
      </c>
      <c r="S546" s="160"/>
      <c r="T546" s="162">
        <f>T547+T550+T555</f>
        <v>0</v>
      </c>
      <c r="AR546" s="163" t="s">
        <v>159</v>
      </c>
      <c r="AT546" s="164" t="s">
        <v>71</v>
      </c>
      <c r="AU546" s="164" t="s">
        <v>72</v>
      </c>
      <c r="AY546" s="163" t="s">
        <v>126</v>
      </c>
      <c r="BK546" s="165">
        <f>BK547+BK550+BK555</f>
        <v>0</v>
      </c>
    </row>
    <row r="547" spans="2:65" s="10" customFormat="1" ht="22.9" customHeight="1">
      <c r="B547" s="152"/>
      <c r="C547" s="153"/>
      <c r="D547" s="154" t="s">
        <v>71</v>
      </c>
      <c r="E547" s="166" t="s">
        <v>787</v>
      </c>
      <c r="F547" s="166" t="s">
        <v>788</v>
      </c>
      <c r="G547" s="153"/>
      <c r="H547" s="153"/>
      <c r="I547" s="156"/>
      <c r="J547" s="167">
        <f>BK547</f>
        <v>0</v>
      </c>
      <c r="K547" s="153"/>
      <c r="L547" s="158"/>
      <c r="M547" s="159"/>
      <c r="N547" s="160"/>
      <c r="O547" s="160"/>
      <c r="P547" s="161">
        <f>SUM(P548:P549)</f>
        <v>0</v>
      </c>
      <c r="Q547" s="160"/>
      <c r="R547" s="161">
        <f>SUM(R548:R549)</f>
        <v>0</v>
      </c>
      <c r="S547" s="160"/>
      <c r="T547" s="162">
        <f>SUM(T548:T549)</f>
        <v>0</v>
      </c>
      <c r="AR547" s="163" t="s">
        <v>159</v>
      </c>
      <c r="AT547" s="164" t="s">
        <v>71</v>
      </c>
      <c r="AU547" s="164" t="s">
        <v>80</v>
      </c>
      <c r="AY547" s="163" t="s">
        <v>126</v>
      </c>
      <c r="BK547" s="165">
        <f>SUM(BK548:BK549)</f>
        <v>0</v>
      </c>
    </row>
    <row r="548" spans="2:65" s="1" customFormat="1" ht="16.5" customHeight="1">
      <c r="B548" s="32"/>
      <c r="C548" s="168" t="s">
        <v>789</v>
      </c>
      <c r="D548" s="168" t="s">
        <v>128</v>
      </c>
      <c r="E548" s="169" t="s">
        <v>790</v>
      </c>
      <c r="F548" s="170" t="s">
        <v>791</v>
      </c>
      <c r="G548" s="171" t="s">
        <v>242</v>
      </c>
      <c r="H548" s="172">
        <v>1</v>
      </c>
      <c r="I548" s="173"/>
      <c r="J548" s="174">
        <f>ROUND(I548*H548,2)</f>
        <v>0</v>
      </c>
      <c r="K548" s="170" t="s">
        <v>132</v>
      </c>
      <c r="L548" s="36"/>
      <c r="M548" s="175" t="s">
        <v>1</v>
      </c>
      <c r="N548" s="176" t="s">
        <v>43</v>
      </c>
      <c r="O548" s="58"/>
      <c r="P548" s="177">
        <f>O548*H548</f>
        <v>0</v>
      </c>
      <c r="Q548" s="177">
        <v>0</v>
      </c>
      <c r="R548" s="177">
        <f>Q548*H548</f>
        <v>0</v>
      </c>
      <c r="S548" s="177">
        <v>0</v>
      </c>
      <c r="T548" s="178">
        <f>S548*H548</f>
        <v>0</v>
      </c>
      <c r="AR548" s="15" t="s">
        <v>792</v>
      </c>
      <c r="AT548" s="15" t="s">
        <v>128</v>
      </c>
      <c r="AU548" s="15" t="s">
        <v>82</v>
      </c>
      <c r="AY548" s="15" t="s">
        <v>126</v>
      </c>
      <c r="BE548" s="179">
        <f>IF(N548="základní",J548,0)</f>
        <v>0</v>
      </c>
      <c r="BF548" s="179">
        <f>IF(N548="snížená",J548,0)</f>
        <v>0</v>
      </c>
      <c r="BG548" s="179">
        <f>IF(N548="zákl. přenesená",J548,0)</f>
        <v>0</v>
      </c>
      <c r="BH548" s="179">
        <f>IF(N548="sníž. přenesená",J548,0)</f>
        <v>0</v>
      </c>
      <c r="BI548" s="179">
        <f>IF(N548="nulová",J548,0)</f>
        <v>0</v>
      </c>
      <c r="BJ548" s="15" t="s">
        <v>80</v>
      </c>
      <c r="BK548" s="179">
        <f>ROUND(I548*H548,2)</f>
        <v>0</v>
      </c>
      <c r="BL548" s="15" t="s">
        <v>792</v>
      </c>
      <c r="BM548" s="15" t="s">
        <v>793</v>
      </c>
    </row>
    <row r="549" spans="2:65" s="1" customFormat="1" ht="11.25">
      <c r="B549" s="32"/>
      <c r="C549" s="33"/>
      <c r="D549" s="180" t="s">
        <v>135</v>
      </c>
      <c r="E549" s="33"/>
      <c r="F549" s="181" t="s">
        <v>791</v>
      </c>
      <c r="G549" s="33"/>
      <c r="H549" s="33"/>
      <c r="I549" s="97"/>
      <c r="J549" s="33"/>
      <c r="K549" s="33"/>
      <c r="L549" s="36"/>
      <c r="M549" s="182"/>
      <c r="N549" s="58"/>
      <c r="O549" s="58"/>
      <c r="P549" s="58"/>
      <c r="Q549" s="58"/>
      <c r="R549" s="58"/>
      <c r="S549" s="58"/>
      <c r="T549" s="59"/>
      <c r="AT549" s="15" t="s">
        <v>135</v>
      </c>
      <c r="AU549" s="15" t="s">
        <v>82</v>
      </c>
    </row>
    <row r="550" spans="2:65" s="10" customFormat="1" ht="22.9" customHeight="1">
      <c r="B550" s="152"/>
      <c r="C550" s="153"/>
      <c r="D550" s="154" t="s">
        <v>71</v>
      </c>
      <c r="E550" s="166" t="s">
        <v>794</v>
      </c>
      <c r="F550" s="166" t="s">
        <v>795</v>
      </c>
      <c r="G550" s="153"/>
      <c r="H550" s="153"/>
      <c r="I550" s="156"/>
      <c r="J550" s="167">
        <f>BK550</f>
        <v>0</v>
      </c>
      <c r="K550" s="153"/>
      <c r="L550" s="158"/>
      <c r="M550" s="159"/>
      <c r="N550" s="160"/>
      <c r="O550" s="160"/>
      <c r="P550" s="161">
        <f>SUM(P551:P554)</f>
        <v>0</v>
      </c>
      <c r="Q550" s="160"/>
      <c r="R550" s="161">
        <f>SUM(R551:R554)</f>
        <v>0</v>
      </c>
      <c r="S550" s="160"/>
      <c r="T550" s="162">
        <f>SUM(T551:T554)</f>
        <v>0</v>
      </c>
      <c r="AR550" s="163" t="s">
        <v>159</v>
      </c>
      <c r="AT550" s="164" t="s">
        <v>71</v>
      </c>
      <c r="AU550" s="164" t="s">
        <v>80</v>
      </c>
      <c r="AY550" s="163" t="s">
        <v>126</v>
      </c>
      <c r="BK550" s="165">
        <f>SUM(BK551:BK554)</f>
        <v>0</v>
      </c>
    </row>
    <row r="551" spans="2:65" s="1" customFormat="1" ht="16.5" customHeight="1">
      <c r="B551" s="32"/>
      <c r="C551" s="168" t="s">
        <v>796</v>
      </c>
      <c r="D551" s="168" t="s">
        <v>128</v>
      </c>
      <c r="E551" s="169" t="s">
        <v>797</v>
      </c>
      <c r="F551" s="170" t="s">
        <v>795</v>
      </c>
      <c r="G551" s="171" t="s">
        <v>242</v>
      </c>
      <c r="H551" s="172">
        <v>1</v>
      </c>
      <c r="I551" s="173"/>
      <c r="J551" s="174">
        <f>ROUND(I551*H551,2)</f>
        <v>0</v>
      </c>
      <c r="K551" s="170" t="s">
        <v>132</v>
      </c>
      <c r="L551" s="36"/>
      <c r="M551" s="175" t="s">
        <v>1</v>
      </c>
      <c r="N551" s="176" t="s">
        <v>43</v>
      </c>
      <c r="O551" s="58"/>
      <c r="P551" s="177">
        <f>O551*H551</f>
        <v>0</v>
      </c>
      <c r="Q551" s="177">
        <v>0</v>
      </c>
      <c r="R551" s="177">
        <f>Q551*H551</f>
        <v>0</v>
      </c>
      <c r="S551" s="177">
        <v>0</v>
      </c>
      <c r="T551" s="178">
        <f>S551*H551</f>
        <v>0</v>
      </c>
      <c r="AR551" s="15" t="s">
        <v>792</v>
      </c>
      <c r="AT551" s="15" t="s">
        <v>128</v>
      </c>
      <c r="AU551" s="15" t="s">
        <v>82</v>
      </c>
      <c r="AY551" s="15" t="s">
        <v>126</v>
      </c>
      <c r="BE551" s="179">
        <f>IF(N551="základní",J551,0)</f>
        <v>0</v>
      </c>
      <c r="BF551" s="179">
        <f>IF(N551="snížená",J551,0)</f>
        <v>0</v>
      </c>
      <c r="BG551" s="179">
        <f>IF(N551="zákl. přenesená",J551,0)</f>
        <v>0</v>
      </c>
      <c r="BH551" s="179">
        <f>IF(N551="sníž. přenesená",J551,0)</f>
        <v>0</v>
      </c>
      <c r="BI551" s="179">
        <f>IF(N551="nulová",J551,0)</f>
        <v>0</v>
      </c>
      <c r="BJ551" s="15" t="s">
        <v>80</v>
      </c>
      <c r="BK551" s="179">
        <f>ROUND(I551*H551,2)</f>
        <v>0</v>
      </c>
      <c r="BL551" s="15" t="s">
        <v>792</v>
      </c>
      <c r="BM551" s="15" t="s">
        <v>798</v>
      </c>
    </row>
    <row r="552" spans="2:65" s="1" customFormat="1" ht="11.25">
      <c r="B552" s="32"/>
      <c r="C552" s="33"/>
      <c r="D552" s="180" t="s">
        <v>135</v>
      </c>
      <c r="E552" s="33"/>
      <c r="F552" s="181" t="s">
        <v>795</v>
      </c>
      <c r="G552" s="33"/>
      <c r="H552" s="33"/>
      <c r="I552" s="97"/>
      <c r="J552" s="33"/>
      <c r="K552" s="33"/>
      <c r="L552" s="36"/>
      <c r="M552" s="182"/>
      <c r="N552" s="58"/>
      <c r="O552" s="58"/>
      <c r="P552" s="58"/>
      <c r="Q552" s="58"/>
      <c r="R552" s="58"/>
      <c r="S552" s="58"/>
      <c r="T552" s="59"/>
      <c r="AT552" s="15" t="s">
        <v>135</v>
      </c>
      <c r="AU552" s="15" t="s">
        <v>82</v>
      </c>
    </row>
    <row r="553" spans="2:65" s="1" customFormat="1" ht="16.5" customHeight="1">
      <c r="B553" s="32"/>
      <c r="C553" s="168" t="s">
        <v>799</v>
      </c>
      <c r="D553" s="168" t="s">
        <v>128</v>
      </c>
      <c r="E553" s="169" t="s">
        <v>800</v>
      </c>
      <c r="F553" s="170" t="s">
        <v>801</v>
      </c>
      <c r="G553" s="171" t="s">
        <v>242</v>
      </c>
      <c r="H553" s="172">
        <v>1</v>
      </c>
      <c r="I553" s="173"/>
      <c r="J553" s="174">
        <f>ROUND(I553*H553,2)</f>
        <v>0</v>
      </c>
      <c r="K553" s="170" t="s">
        <v>132</v>
      </c>
      <c r="L553" s="36"/>
      <c r="M553" s="175" t="s">
        <v>1</v>
      </c>
      <c r="N553" s="176" t="s">
        <v>43</v>
      </c>
      <c r="O553" s="58"/>
      <c r="P553" s="177">
        <f>O553*H553</f>
        <v>0</v>
      </c>
      <c r="Q553" s="177">
        <v>0</v>
      </c>
      <c r="R553" s="177">
        <f>Q553*H553</f>
        <v>0</v>
      </c>
      <c r="S553" s="177">
        <v>0</v>
      </c>
      <c r="T553" s="178">
        <f>S553*H553</f>
        <v>0</v>
      </c>
      <c r="AR553" s="15" t="s">
        <v>792</v>
      </c>
      <c r="AT553" s="15" t="s">
        <v>128</v>
      </c>
      <c r="AU553" s="15" t="s">
        <v>82</v>
      </c>
      <c r="AY553" s="15" t="s">
        <v>126</v>
      </c>
      <c r="BE553" s="179">
        <f>IF(N553="základní",J553,0)</f>
        <v>0</v>
      </c>
      <c r="BF553" s="179">
        <f>IF(N553="snížená",J553,0)</f>
        <v>0</v>
      </c>
      <c r="BG553" s="179">
        <f>IF(N553="zákl. přenesená",J553,0)</f>
        <v>0</v>
      </c>
      <c r="BH553" s="179">
        <f>IF(N553="sníž. přenesená",J553,0)</f>
        <v>0</v>
      </c>
      <c r="BI553" s="179">
        <f>IF(N553="nulová",J553,0)</f>
        <v>0</v>
      </c>
      <c r="BJ553" s="15" t="s">
        <v>80</v>
      </c>
      <c r="BK553" s="179">
        <f>ROUND(I553*H553,2)</f>
        <v>0</v>
      </c>
      <c r="BL553" s="15" t="s">
        <v>792</v>
      </c>
      <c r="BM553" s="15" t="s">
        <v>802</v>
      </c>
    </row>
    <row r="554" spans="2:65" s="1" customFormat="1" ht="11.25">
      <c r="B554" s="32"/>
      <c r="C554" s="33"/>
      <c r="D554" s="180" t="s">
        <v>135</v>
      </c>
      <c r="E554" s="33"/>
      <c r="F554" s="181" t="s">
        <v>801</v>
      </c>
      <c r="G554" s="33"/>
      <c r="H554" s="33"/>
      <c r="I554" s="97"/>
      <c r="J554" s="33"/>
      <c r="K554" s="33"/>
      <c r="L554" s="36"/>
      <c r="M554" s="182"/>
      <c r="N554" s="58"/>
      <c r="O554" s="58"/>
      <c r="P554" s="58"/>
      <c r="Q554" s="58"/>
      <c r="R554" s="58"/>
      <c r="S554" s="58"/>
      <c r="T554" s="59"/>
      <c r="AT554" s="15" t="s">
        <v>135</v>
      </c>
      <c r="AU554" s="15" t="s">
        <v>82</v>
      </c>
    </row>
    <row r="555" spans="2:65" s="10" customFormat="1" ht="22.9" customHeight="1">
      <c r="B555" s="152"/>
      <c r="C555" s="153"/>
      <c r="D555" s="154" t="s">
        <v>71</v>
      </c>
      <c r="E555" s="166" t="s">
        <v>803</v>
      </c>
      <c r="F555" s="166" t="s">
        <v>804</v>
      </c>
      <c r="G555" s="153"/>
      <c r="H555" s="153"/>
      <c r="I555" s="156"/>
      <c r="J555" s="167">
        <f>BK555</f>
        <v>0</v>
      </c>
      <c r="K555" s="153"/>
      <c r="L555" s="158"/>
      <c r="M555" s="159"/>
      <c r="N555" s="160"/>
      <c r="O555" s="160"/>
      <c r="P555" s="161">
        <f>SUM(P556:P557)</f>
        <v>0</v>
      </c>
      <c r="Q555" s="160"/>
      <c r="R555" s="161">
        <f>SUM(R556:R557)</f>
        <v>0</v>
      </c>
      <c r="S555" s="160"/>
      <c r="T555" s="162">
        <f>SUM(T556:T557)</f>
        <v>0</v>
      </c>
      <c r="AR555" s="163" t="s">
        <v>159</v>
      </c>
      <c r="AT555" s="164" t="s">
        <v>71</v>
      </c>
      <c r="AU555" s="164" t="s">
        <v>80</v>
      </c>
      <c r="AY555" s="163" t="s">
        <v>126</v>
      </c>
      <c r="BK555" s="165">
        <f>SUM(BK556:BK557)</f>
        <v>0</v>
      </c>
    </row>
    <row r="556" spans="2:65" s="1" customFormat="1" ht="16.5" customHeight="1">
      <c r="B556" s="32"/>
      <c r="C556" s="168" t="s">
        <v>805</v>
      </c>
      <c r="D556" s="168" t="s">
        <v>128</v>
      </c>
      <c r="E556" s="169" t="s">
        <v>806</v>
      </c>
      <c r="F556" s="170" t="s">
        <v>807</v>
      </c>
      <c r="G556" s="171" t="s">
        <v>242</v>
      </c>
      <c r="H556" s="172">
        <v>1</v>
      </c>
      <c r="I556" s="173"/>
      <c r="J556" s="174">
        <f>ROUND(I556*H556,2)</f>
        <v>0</v>
      </c>
      <c r="K556" s="170" t="s">
        <v>132</v>
      </c>
      <c r="L556" s="36"/>
      <c r="M556" s="175" t="s">
        <v>1</v>
      </c>
      <c r="N556" s="176" t="s">
        <v>43</v>
      </c>
      <c r="O556" s="58"/>
      <c r="P556" s="177">
        <f>O556*H556</f>
        <v>0</v>
      </c>
      <c r="Q556" s="177">
        <v>0</v>
      </c>
      <c r="R556" s="177">
        <f>Q556*H556</f>
        <v>0</v>
      </c>
      <c r="S556" s="177">
        <v>0</v>
      </c>
      <c r="T556" s="178">
        <f>S556*H556</f>
        <v>0</v>
      </c>
      <c r="AR556" s="15" t="s">
        <v>792</v>
      </c>
      <c r="AT556" s="15" t="s">
        <v>128</v>
      </c>
      <c r="AU556" s="15" t="s">
        <v>82</v>
      </c>
      <c r="AY556" s="15" t="s">
        <v>126</v>
      </c>
      <c r="BE556" s="179">
        <f>IF(N556="základní",J556,0)</f>
        <v>0</v>
      </c>
      <c r="BF556" s="179">
        <f>IF(N556="snížená",J556,0)</f>
        <v>0</v>
      </c>
      <c r="BG556" s="179">
        <f>IF(N556="zákl. přenesená",J556,0)</f>
        <v>0</v>
      </c>
      <c r="BH556" s="179">
        <f>IF(N556="sníž. přenesená",J556,0)</f>
        <v>0</v>
      </c>
      <c r="BI556" s="179">
        <f>IF(N556="nulová",J556,0)</f>
        <v>0</v>
      </c>
      <c r="BJ556" s="15" t="s">
        <v>80</v>
      </c>
      <c r="BK556" s="179">
        <f>ROUND(I556*H556,2)</f>
        <v>0</v>
      </c>
      <c r="BL556" s="15" t="s">
        <v>792</v>
      </c>
      <c r="BM556" s="15" t="s">
        <v>808</v>
      </c>
    </row>
    <row r="557" spans="2:65" s="1" customFormat="1" ht="11.25">
      <c r="B557" s="32"/>
      <c r="C557" s="33"/>
      <c r="D557" s="180" t="s">
        <v>135</v>
      </c>
      <c r="E557" s="33"/>
      <c r="F557" s="181" t="s">
        <v>807</v>
      </c>
      <c r="G557" s="33"/>
      <c r="H557" s="33"/>
      <c r="I557" s="97"/>
      <c r="J557" s="33"/>
      <c r="K557" s="33"/>
      <c r="L557" s="36"/>
      <c r="M557" s="226"/>
      <c r="N557" s="227"/>
      <c r="O557" s="227"/>
      <c r="P557" s="227"/>
      <c r="Q557" s="227"/>
      <c r="R557" s="227"/>
      <c r="S557" s="227"/>
      <c r="T557" s="228"/>
      <c r="AT557" s="15" t="s">
        <v>135</v>
      </c>
      <c r="AU557" s="15" t="s">
        <v>82</v>
      </c>
    </row>
    <row r="558" spans="2:65" s="1" customFormat="1" ht="6.95" customHeight="1">
      <c r="B558" s="44"/>
      <c r="C558" s="45"/>
      <c r="D558" s="45"/>
      <c r="E558" s="45"/>
      <c r="F558" s="45"/>
      <c r="G558" s="45"/>
      <c r="H558" s="45"/>
      <c r="I558" s="119"/>
      <c r="J558" s="45"/>
      <c r="K558" s="45"/>
      <c r="L558" s="36"/>
    </row>
  </sheetData>
  <sheetProtection algorithmName="SHA-512" hashValue="61GpFkCx//v7rsxdOLTiszBJqO6WNQofyGA8QcI5qjyWlOe+iGYp4hRC6URouQlz9DVQ4rLsZT0zh4kb1Sdf5Q==" saltValue="TIG/RTStYTG2zWzOrYzgcTHYxNIlnncMa8o32wgOugMELFE3ua4tV4pwV4+cC/90HX6Va0+1HWDohJD2cVYVGg==" spinCount="100000" sheet="1" objects="1" scenarios="1" formatColumns="0" formatRows="0" autoFilter="0"/>
  <autoFilter ref="C98:K557"/>
  <mergeCells count="9">
    <mergeCell ref="E50:H50"/>
    <mergeCell ref="E89:H89"/>
    <mergeCell ref="E91:H91"/>
    <mergeCell ref="L2:V2"/>
    <mergeCell ref="E7:H7"/>
    <mergeCell ref="E9:H9"/>
    <mergeCell ref="E18:H18"/>
    <mergeCell ref="E27:H27"/>
    <mergeCell ref="E48:H48"/>
  </mergeCells>
  <pageMargins left="0.39374999999999999" right="0.39374999999999999" top="0.39374999999999999" bottom="0.39374999999999999" header="0" footer="0"/>
  <pageSetup paperSize="9" scale="60"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Rekapitulace stavby</vt:lpstr>
      <vt:lpstr>SO 101 - Zpevněné plochy</vt:lpstr>
      <vt:lpstr>'Rekapitulace stavby'!Názvy_tisku</vt:lpstr>
      <vt:lpstr>'SO 101 - Zpevněné plochy'!Názvy_tisku</vt:lpstr>
      <vt:lpstr>'Rekapitulace stavby'!Oblast_tisku</vt:lpstr>
      <vt:lpstr>'SO 101 - Zpevněné plochy'!Oblast_tisku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NOOTEBOOK\HONZAS</dc:creator>
  <cp:lastModifiedBy>JC</cp:lastModifiedBy>
  <cp:lastPrinted>2019-06-26T15:43:57Z</cp:lastPrinted>
  <dcterms:created xsi:type="dcterms:W3CDTF">2019-06-24T11:52:13Z</dcterms:created>
  <dcterms:modified xsi:type="dcterms:W3CDTF">2019-06-26T15:44:02Z</dcterms:modified>
</cp:coreProperties>
</file>